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66\melita\FINANCIJSKI PLANOVI\2025 - 1 - Prve izmjene FP za 2025\za obajavu na webu\"/>
    </mc:Choice>
  </mc:AlternateContent>
  <xr:revisionPtr revIDLastSave="0" documentId="13_ncr:1_{BAB36C7C-62A3-41A3-BD80-659550A10DA3}" xr6:coauthVersionLast="47" xr6:coauthVersionMax="47" xr10:uidLastSave="{00000000-0000-0000-0000-000000000000}"/>
  <bookViews>
    <workbookView xWindow="-120" yWindow="-120" windowWidth="38640" windowHeight="21240" tabRatio="765" xr2:uid="{00000000-000D-0000-FFFF-FFFF00000000}"/>
  </bookViews>
  <sheets>
    <sheet name="SAŽETAK" sheetId="10" r:id="rId1"/>
    <sheet name=" Račun prihoda i rashoda" sheetId="3" r:id="rId2"/>
    <sheet name="Prihodi i rashodi po izvorima" sheetId="11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7" i="7" l="1"/>
  <c r="C59" i="11" l="1"/>
  <c r="D59" i="11"/>
  <c r="E59" i="11"/>
  <c r="G101" i="7"/>
  <c r="G100" i="7"/>
  <c r="F174" i="7" l="1"/>
  <c r="G174" i="7"/>
  <c r="E174" i="7"/>
  <c r="F169" i="7"/>
  <c r="G168" i="7"/>
  <c r="F168" i="7"/>
  <c r="E168" i="7"/>
  <c r="G167" i="7"/>
  <c r="F167" i="7"/>
  <c r="E167" i="7"/>
  <c r="F158" i="7"/>
  <c r="G157" i="7"/>
  <c r="F157" i="7"/>
  <c r="E157" i="7"/>
  <c r="G128" i="7"/>
  <c r="G105" i="7"/>
  <c r="G104" i="7"/>
  <c r="G103" i="7"/>
  <c r="G102" i="7"/>
  <c r="F189" i="7"/>
  <c r="G188" i="7"/>
  <c r="F188" i="7"/>
  <c r="E188" i="7"/>
  <c r="G187" i="7"/>
  <c r="F187" i="7"/>
  <c r="E187" i="7"/>
  <c r="G186" i="7"/>
  <c r="F186" i="7"/>
  <c r="E186" i="7"/>
  <c r="G185" i="7"/>
  <c r="F185" i="7"/>
  <c r="E185" i="7"/>
  <c r="F184" i="7"/>
  <c r="G183" i="7"/>
  <c r="F183" i="7"/>
  <c r="E183" i="7"/>
  <c r="G182" i="7"/>
  <c r="F182" i="7"/>
  <c r="E182" i="7"/>
  <c r="G181" i="7"/>
  <c r="F181" i="7"/>
  <c r="E181" i="7"/>
  <c r="G180" i="7"/>
  <c r="F180" i="7"/>
  <c r="E180" i="7"/>
  <c r="G179" i="7"/>
  <c r="F179" i="7"/>
  <c r="E179" i="7"/>
  <c r="F178" i="7"/>
  <c r="G177" i="7"/>
  <c r="F177" i="7"/>
  <c r="E177" i="7"/>
  <c r="G176" i="7"/>
  <c r="F176" i="7"/>
  <c r="E176" i="7"/>
  <c r="F175" i="7"/>
  <c r="G173" i="7"/>
  <c r="F173" i="7"/>
  <c r="E173" i="7"/>
  <c r="G172" i="7"/>
  <c r="F172" i="7"/>
  <c r="E172" i="7"/>
  <c r="G171" i="7"/>
  <c r="F171" i="7"/>
  <c r="E171" i="7"/>
  <c r="G170" i="7"/>
  <c r="F170" i="7"/>
  <c r="E170" i="7"/>
  <c r="F166" i="7"/>
  <c r="G165" i="7"/>
  <c r="F165" i="7"/>
  <c r="E165" i="7"/>
  <c r="G164" i="7"/>
  <c r="G163" i="7" s="1"/>
  <c r="F164" i="7"/>
  <c r="F163" i="7" s="1"/>
  <c r="E164" i="7"/>
  <c r="E163" i="7"/>
  <c r="G162" i="7"/>
  <c r="F162" i="7"/>
  <c r="E162" i="7"/>
  <c r="F161" i="7"/>
  <c r="G160" i="7"/>
  <c r="F160" i="7"/>
  <c r="E160" i="7"/>
  <c r="G159" i="7"/>
  <c r="F159" i="7"/>
  <c r="E159" i="7"/>
  <c r="F156" i="7"/>
  <c r="G155" i="7"/>
  <c r="G154" i="7" s="1"/>
  <c r="F155" i="7"/>
  <c r="F154" i="7" s="1"/>
  <c r="E155" i="7"/>
  <c r="E154" i="7" s="1"/>
  <c r="G153" i="7"/>
  <c r="F153" i="7"/>
  <c r="E153" i="7"/>
  <c r="G152" i="7"/>
  <c r="F152" i="7"/>
  <c r="E152" i="7"/>
  <c r="F151" i="7"/>
  <c r="G150" i="7"/>
  <c r="F150" i="7"/>
  <c r="E150" i="7"/>
  <c r="F149" i="7"/>
  <c r="F148" i="7"/>
  <c r="F147" i="7"/>
  <c r="F146" i="7"/>
  <c r="G145" i="7"/>
  <c r="F145" i="7"/>
  <c r="E145" i="7"/>
  <c r="G144" i="7"/>
  <c r="F144" i="7"/>
  <c r="E144" i="7"/>
  <c r="F143" i="7"/>
  <c r="G142" i="7"/>
  <c r="F142" i="7"/>
  <c r="E142" i="7"/>
  <c r="F141" i="7"/>
  <c r="F140" i="7"/>
  <c r="F139" i="7"/>
  <c r="F138" i="7"/>
  <c r="G137" i="7"/>
  <c r="F137" i="7"/>
  <c r="E137" i="7"/>
  <c r="G136" i="7"/>
  <c r="F136" i="7"/>
  <c r="E136" i="7"/>
  <c r="F135" i="7"/>
  <c r="F134" i="7"/>
  <c r="G133" i="7"/>
  <c r="F133" i="7"/>
  <c r="E133" i="7"/>
  <c r="G132" i="7"/>
  <c r="F132" i="7"/>
  <c r="E132" i="7"/>
  <c r="G131" i="7"/>
  <c r="F131" i="7"/>
  <c r="E131" i="7"/>
  <c r="G130" i="7"/>
  <c r="F130" i="7"/>
  <c r="E130" i="7"/>
  <c r="F129" i="7"/>
  <c r="F128" i="7"/>
  <c r="E128" i="7"/>
  <c r="G127" i="7"/>
  <c r="F127" i="7"/>
  <c r="E127" i="7"/>
  <c r="F126" i="7"/>
  <c r="G125" i="7"/>
  <c r="F125" i="7"/>
  <c r="G124" i="7"/>
  <c r="F124" i="7"/>
  <c r="E124" i="7"/>
  <c r="F123" i="7"/>
  <c r="G122" i="7"/>
  <c r="F122" i="7"/>
  <c r="E122" i="7"/>
  <c r="G121" i="7"/>
  <c r="F121" i="7"/>
  <c r="E121" i="7"/>
  <c r="G120" i="7"/>
  <c r="F120" i="7"/>
  <c r="E120" i="7"/>
  <c r="G119" i="7"/>
  <c r="F119" i="7"/>
  <c r="E119" i="7"/>
  <c r="F118" i="7"/>
  <c r="G117" i="7"/>
  <c r="F117" i="7"/>
  <c r="E117" i="7"/>
  <c r="F116" i="7"/>
  <c r="F115" i="7"/>
  <c r="F114" i="7"/>
  <c r="F113" i="7"/>
  <c r="G112" i="7"/>
  <c r="F112" i="7"/>
  <c r="E112" i="7"/>
  <c r="G111" i="7"/>
  <c r="F111" i="7"/>
  <c r="E111" i="7"/>
  <c r="G110" i="7"/>
  <c r="F110" i="7"/>
  <c r="E110" i="7"/>
  <c r="G109" i="7"/>
  <c r="F109" i="7"/>
  <c r="E109" i="7"/>
  <c r="G108" i="7"/>
  <c r="F108" i="7"/>
  <c r="E108" i="7"/>
  <c r="F107" i="7"/>
  <c r="E107" i="7"/>
  <c r="F106" i="7"/>
  <c r="F105" i="7"/>
  <c r="F104" i="7"/>
  <c r="F103" i="7"/>
  <c r="F102" i="7"/>
  <c r="F101" i="7"/>
  <c r="E101" i="7"/>
  <c r="E100" i="7" s="1"/>
  <c r="F100" i="7"/>
  <c r="G17" i="7"/>
  <c r="G19" i="7"/>
  <c r="G18" i="7"/>
  <c r="G16" i="7"/>
  <c r="G12" i="7"/>
  <c r="G11" i="7"/>
  <c r="G10" i="7"/>
  <c r="G8" i="7"/>
  <c r="F99" i="7" l="1"/>
  <c r="F94" i="7"/>
  <c r="F88" i="7"/>
  <c r="F85" i="7"/>
  <c r="F84" i="7"/>
  <c r="F78" i="7"/>
  <c r="F73" i="7"/>
  <c r="F70" i="7"/>
  <c r="F65" i="7"/>
  <c r="F63" i="7"/>
  <c r="F62" i="7"/>
  <c r="F61" i="7"/>
  <c r="F60" i="7"/>
  <c r="F57" i="7"/>
  <c r="F55" i="7"/>
  <c r="F54" i="7"/>
  <c r="F53" i="7"/>
  <c r="F52" i="7"/>
  <c r="F49" i="7"/>
  <c r="F48" i="7"/>
  <c r="F43" i="7"/>
  <c r="F40" i="7"/>
  <c r="F37" i="7"/>
  <c r="F32" i="7"/>
  <c r="F30" i="7"/>
  <c r="F29" i="7"/>
  <c r="F28" i="7"/>
  <c r="F27" i="7"/>
  <c r="F20" i="7"/>
  <c r="F9" i="7"/>
  <c r="F11" i="7"/>
  <c r="F12" i="7"/>
  <c r="F8" i="7"/>
  <c r="G98" i="7"/>
  <c r="F98" i="7"/>
  <c r="E98" i="7"/>
  <c r="G97" i="7"/>
  <c r="F97" i="7"/>
  <c r="E97" i="7"/>
  <c r="G96" i="7"/>
  <c r="F96" i="7"/>
  <c r="E96" i="7"/>
  <c r="G95" i="7"/>
  <c r="F95" i="7"/>
  <c r="E95" i="7"/>
  <c r="G93" i="7"/>
  <c r="F93" i="7"/>
  <c r="E93" i="7"/>
  <c r="G92" i="7"/>
  <c r="F92" i="7"/>
  <c r="E92" i="7"/>
  <c r="G91" i="7"/>
  <c r="F91" i="7"/>
  <c r="E91" i="7"/>
  <c r="G90" i="7"/>
  <c r="F90" i="7"/>
  <c r="E90" i="7"/>
  <c r="G89" i="7"/>
  <c r="F89" i="7"/>
  <c r="E89" i="7"/>
  <c r="G87" i="7"/>
  <c r="F87" i="7"/>
  <c r="E87" i="7"/>
  <c r="G86" i="7"/>
  <c r="F86" i="7"/>
  <c r="E86" i="7"/>
  <c r="G83" i="7"/>
  <c r="F83" i="7"/>
  <c r="E83" i="7"/>
  <c r="G82" i="7"/>
  <c r="F82" i="7"/>
  <c r="E82" i="7"/>
  <c r="G81" i="7"/>
  <c r="F81" i="7"/>
  <c r="E81" i="7"/>
  <c r="G80" i="7"/>
  <c r="F80" i="7"/>
  <c r="E80" i="7"/>
  <c r="G79" i="7"/>
  <c r="F79" i="7"/>
  <c r="E79" i="7"/>
  <c r="G77" i="7"/>
  <c r="F77" i="7"/>
  <c r="E77" i="7"/>
  <c r="G76" i="7"/>
  <c r="F76" i="7"/>
  <c r="E76" i="7"/>
  <c r="G75" i="7"/>
  <c r="F75" i="7"/>
  <c r="E75" i="7"/>
  <c r="G74" i="7"/>
  <c r="F74" i="7"/>
  <c r="E74" i="7"/>
  <c r="G72" i="7"/>
  <c r="F72" i="7"/>
  <c r="E72" i="7"/>
  <c r="G71" i="7"/>
  <c r="F71" i="7"/>
  <c r="E71" i="7"/>
  <c r="G69" i="7"/>
  <c r="F69" i="7"/>
  <c r="E69" i="7"/>
  <c r="G68" i="7"/>
  <c r="F68" i="7"/>
  <c r="E68" i="7"/>
  <c r="G67" i="7"/>
  <c r="F67" i="7"/>
  <c r="E67" i="7"/>
  <c r="G66" i="7"/>
  <c r="F66" i="7"/>
  <c r="E66" i="7"/>
  <c r="G64" i="7"/>
  <c r="F64" i="7"/>
  <c r="E64" i="7"/>
  <c r="G59" i="7"/>
  <c r="F59" i="7"/>
  <c r="E59" i="7"/>
  <c r="G58" i="7"/>
  <c r="F58" i="7"/>
  <c r="E58" i="7"/>
  <c r="G56" i="7"/>
  <c r="F56" i="7"/>
  <c r="E56" i="7"/>
  <c r="G51" i="7"/>
  <c r="F51" i="7"/>
  <c r="E51" i="7"/>
  <c r="G50" i="7"/>
  <c r="F50" i="7"/>
  <c r="E50" i="7"/>
  <c r="G47" i="7"/>
  <c r="F47" i="7"/>
  <c r="E47" i="7"/>
  <c r="G46" i="7"/>
  <c r="F46" i="7"/>
  <c r="E46" i="7"/>
  <c r="E45" i="7" s="1"/>
  <c r="E44" i="7"/>
  <c r="G42" i="7"/>
  <c r="F42" i="7"/>
  <c r="E42" i="7"/>
  <c r="G41" i="7"/>
  <c r="F41" i="7"/>
  <c r="E41" i="7"/>
  <c r="G39" i="7"/>
  <c r="E39" i="7"/>
  <c r="G38" i="7"/>
  <c r="E38" i="7"/>
  <c r="G36" i="7"/>
  <c r="F36" i="7"/>
  <c r="E36" i="7"/>
  <c r="G35" i="7"/>
  <c r="F35" i="7"/>
  <c r="E35" i="7"/>
  <c r="G34" i="7"/>
  <c r="E34" i="7"/>
  <c r="G33" i="7"/>
  <c r="E33" i="7"/>
  <c r="G31" i="7"/>
  <c r="F31" i="7"/>
  <c r="E31" i="7"/>
  <c r="G26" i="7"/>
  <c r="F26" i="7"/>
  <c r="E26" i="7"/>
  <c r="G25" i="7"/>
  <c r="F25" i="7"/>
  <c r="E25" i="7"/>
  <c r="G24" i="7"/>
  <c r="F24" i="7"/>
  <c r="E24" i="7"/>
  <c r="G23" i="7"/>
  <c r="F23" i="7"/>
  <c r="E23" i="7"/>
  <c r="E22" i="7"/>
  <c r="E21" i="7"/>
  <c r="E19" i="7"/>
  <c r="F19" i="7" s="1"/>
  <c r="E18" i="7"/>
  <c r="F18" i="7" s="1"/>
  <c r="E17" i="7"/>
  <c r="F17" i="7" s="1"/>
  <c r="E16" i="7"/>
  <c r="F16" i="7" s="1"/>
  <c r="G15" i="7"/>
  <c r="F15" i="7"/>
  <c r="E15" i="7"/>
  <c r="G14" i="7"/>
  <c r="F14" i="7"/>
  <c r="E14" i="7"/>
  <c r="F10" i="7"/>
  <c r="G7" i="7"/>
  <c r="F7" i="7"/>
  <c r="E7" i="7"/>
  <c r="F45" i="7" l="1"/>
  <c r="G45" i="7"/>
  <c r="G44" i="7" s="1"/>
  <c r="G22" i="7" s="1"/>
  <c r="G21" i="7" s="1"/>
  <c r="F39" i="7"/>
  <c r="F38" i="7" s="1"/>
  <c r="F34" i="7" s="1"/>
  <c r="F33" i="7" s="1"/>
  <c r="F44" i="7"/>
  <c r="D62" i="11"/>
  <c r="E42" i="11"/>
  <c r="E30" i="11"/>
  <c r="E32" i="11"/>
  <c r="C32" i="11"/>
  <c r="C31" i="11" s="1"/>
  <c r="D34" i="11"/>
  <c r="E14" i="11"/>
  <c r="D61" i="11"/>
  <c r="D58" i="11"/>
  <c r="D57" i="11"/>
  <c r="D56" i="11"/>
  <c r="D53" i="11"/>
  <c r="D52" i="11"/>
  <c r="D51" i="11"/>
  <c r="D50" i="11"/>
  <c r="D47" i="11"/>
  <c r="D46" i="11"/>
  <c r="D45" i="11"/>
  <c r="D33" i="11"/>
  <c r="D32" i="11" s="1"/>
  <c r="D30" i="11"/>
  <c r="D29" i="11"/>
  <c r="D28" i="11"/>
  <c r="D25" i="11"/>
  <c r="D24" i="11"/>
  <c r="D23" i="11"/>
  <c r="D22" i="11"/>
  <c r="D18" i="11"/>
  <c r="D19" i="11"/>
  <c r="D17" i="11"/>
  <c r="E60" i="11"/>
  <c r="D60" i="11"/>
  <c r="C60" i="11"/>
  <c r="E55" i="11"/>
  <c r="D55" i="11"/>
  <c r="C55" i="11"/>
  <c r="E54" i="11"/>
  <c r="D54" i="11"/>
  <c r="C54" i="11"/>
  <c r="E49" i="11"/>
  <c r="D49" i="11"/>
  <c r="C49" i="11"/>
  <c r="E48" i="11"/>
  <c r="D48" i="11"/>
  <c r="C48" i="11"/>
  <c r="E44" i="11"/>
  <c r="D44" i="11"/>
  <c r="C44" i="11"/>
  <c r="E43" i="11"/>
  <c r="D43" i="11"/>
  <c r="C43" i="11"/>
  <c r="C42" i="11"/>
  <c r="D42" i="11" s="1"/>
  <c r="E41" i="11"/>
  <c r="D41" i="11"/>
  <c r="C41" i="11"/>
  <c r="E40" i="11"/>
  <c r="D40" i="11"/>
  <c r="C40" i="11"/>
  <c r="E39" i="11"/>
  <c r="D39" i="11"/>
  <c r="C39" i="11"/>
  <c r="E31" i="11"/>
  <c r="D31" i="11"/>
  <c r="E27" i="11"/>
  <c r="D27" i="11"/>
  <c r="C27" i="11"/>
  <c r="E26" i="11"/>
  <c r="D26" i="11"/>
  <c r="C26" i="11"/>
  <c r="E21" i="11"/>
  <c r="D21" i="11"/>
  <c r="C21" i="11"/>
  <c r="E20" i="11"/>
  <c r="D20" i="11"/>
  <c r="C20" i="11"/>
  <c r="E16" i="11"/>
  <c r="D16" i="11"/>
  <c r="C16" i="11"/>
  <c r="E15" i="11"/>
  <c r="D15" i="11"/>
  <c r="C15" i="11"/>
  <c r="C14" i="11"/>
  <c r="D14" i="11" s="1"/>
  <c r="E13" i="11"/>
  <c r="D13" i="11"/>
  <c r="C13" i="11"/>
  <c r="E12" i="11"/>
  <c r="D12" i="11"/>
  <c r="C12" i="11"/>
  <c r="E11" i="11"/>
  <c r="D11" i="11"/>
  <c r="C11" i="11"/>
  <c r="F22" i="7" l="1"/>
  <c r="F21" i="7" s="1"/>
  <c r="H12" i="10"/>
  <c r="C12" i="5"/>
  <c r="E29" i="3"/>
  <c r="E25" i="3"/>
  <c r="E26" i="3"/>
  <c r="E27" i="3"/>
  <c r="E24" i="3"/>
  <c r="E18" i="3"/>
  <c r="E13" i="3"/>
  <c r="E15" i="3"/>
  <c r="E16" i="3"/>
  <c r="E12" i="3"/>
  <c r="G27" i="10"/>
  <c r="G20" i="10"/>
  <c r="G19" i="10"/>
  <c r="G13" i="10"/>
  <c r="G12" i="10"/>
  <c r="G10" i="10"/>
  <c r="G9" i="10"/>
  <c r="B11" i="5"/>
  <c r="B10" i="5" l="1"/>
  <c r="D11" i="5" l="1"/>
  <c r="C11" i="5" l="1"/>
  <c r="D10" i="5"/>
  <c r="D14" i="3" l="1"/>
  <c r="D11" i="3" l="1"/>
  <c r="E14" i="3"/>
  <c r="D28" i="3"/>
  <c r="E28" i="3"/>
  <c r="F28" i="3"/>
  <c r="D23" i="3"/>
  <c r="E23" i="3"/>
  <c r="F23" i="3"/>
  <c r="D22" i="3"/>
  <c r="E22" i="3"/>
  <c r="F22" i="3"/>
  <c r="D17" i="3"/>
  <c r="E17" i="3"/>
  <c r="F17" i="3"/>
  <c r="E11" i="3"/>
  <c r="E10" i="3" s="1"/>
  <c r="F11" i="3"/>
  <c r="F10" i="3" s="1"/>
  <c r="F37" i="10"/>
  <c r="H21" i="10"/>
  <c r="G21" i="10"/>
  <c r="F21" i="10"/>
  <c r="H11" i="10"/>
  <c r="G11" i="10"/>
  <c r="F11" i="10"/>
  <c r="H8" i="10"/>
  <c r="H14" i="10" s="1"/>
  <c r="G8" i="10"/>
  <c r="G14" i="10" s="1"/>
  <c r="F8" i="10"/>
  <c r="F14" i="10" s="1"/>
  <c r="D10" i="3" l="1"/>
  <c r="G34" i="10"/>
  <c r="G37" i="10" s="1"/>
  <c r="H37" i="10" s="1"/>
  <c r="G22" i="10"/>
  <c r="G28" i="10" s="1"/>
  <c r="G29" i="10" s="1"/>
  <c r="H22" i="10"/>
  <c r="H29" i="10" s="1"/>
  <c r="F22" i="10"/>
  <c r="F29" i="10" s="1"/>
</calcChain>
</file>

<file path=xl/sharedStrings.xml><?xml version="1.0" encoding="utf-8"?>
<sst xmlns="http://schemas.openxmlformats.org/spreadsheetml/2006/main" count="500" uniqueCount="157">
  <si>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</si>
  <si>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</si>
  <si>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</si>
  <si>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</si>
  <si>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</si>
  <si>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</si>
  <si>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</si>
  <si>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</si>
  <si>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</si>
  <si>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</si>
  <si>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</si>
  <si>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</si>
  <si>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</si>
  <si>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</si>
  <si>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</si>
  <si>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</si>
  <si>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</si>
  <si>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</si>
  <si>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</si>
  <si>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</si>
  <si>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</si>
  <si>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</si>
  <si>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</si>
  <si>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</si>
  <si>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</si>
  <si>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</si>
  <si>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</si>
  <si>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</si>
  <si>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</si>
  <si>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</si>
  <si>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</si>
  <si>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</si>
  <si>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</si>
  <si>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</si>
  <si>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</si>
  <si>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</si>
  <si>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</si>
  <si>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</si>
  <si>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</si>
  <si>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</si>
  <si>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</si>
  <si>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</si>
  <si>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</si>
  <si>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</si>
  <si>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</si>
  <si>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</si>
  <si>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</si>
  <si>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</si>
  <si>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</si>
  <si>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</si>
  <si>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</si>
  <si>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</si>
  <si>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</si>
  <si>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naknadama</t>
  </si>
  <si>
    <t>Prihodi od prodaje proizvoda i robe te pruženih usluga i prihodi od donacija</t>
  </si>
  <si>
    <t>Financijski rashodi</t>
  </si>
  <si>
    <t>Naknade građanima i kućanstvima na temelju osiguranja i druge naknade</t>
  </si>
  <si>
    <t>PROGRAM 2005</t>
  </si>
  <si>
    <t>ORGANIZIRANJE I PROVOĐENJE ZAŠTITE I SPAŠAVANJA</t>
  </si>
  <si>
    <t>Aktivnost A205001</t>
  </si>
  <si>
    <t>Financiranje Javne vatrogasne postrojbe Pula</t>
  </si>
  <si>
    <t>Aktivnost A205004</t>
  </si>
  <si>
    <t>Provedba posebnih mjera zaštite-sezonski vatrogasci</t>
  </si>
  <si>
    <t>Prihodi od imovine</t>
  </si>
  <si>
    <t xml:space="preserve">03 Javni red i sigurnost </t>
  </si>
  <si>
    <t>032 Usluge protupožarne zaštite</t>
  </si>
  <si>
    <t>1.1.</t>
  </si>
  <si>
    <t>Opći prihodi i primici</t>
  </si>
  <si>
    <t>1.</t>
  </si>
  <si>
    <t>3.</t>
  </si>
  <si>
    <t>Vlastiti prihodi</t>
  </si>
  <si>
    <t>3.1.</t>
  </si>
  <si>
    <t>5.</t>
  </si>
  <si>
    <t>Pomoći</t>
  </si>
  <si>
    <t>5.1.</t>
  </si>
  <si>
    <t>7.</t>
  </si>
  <si>
    <t>7.1.</t>
  </si>
  <si>
    <t>6.</t>
  </si>
  <si>
    <t>6.1.</t>
  </si>
  <si>
    <t>Donacije</t>
  </si>
  <si>
    <t xml:space="preserve">Opći prihodi i primici </t>
  </si>
  <si>
    <t>Regionalni centar za zaštitu i spašavanje</t>
  </si>
  <si>
    <t>VIŠAK / MANJAK + NETO FINANCIRANJE + PRIJENOS VIŠKA / MANJKA IZ PRETHODNE(IH) GODINE - PRIJENOS VIŠKA/MANJKA U SLJEDEĆE RAZDOBLJE</t>
  </si>
  <si>
    <t>Povećanje / smanjenje</t>
  </si>
  <si>
    <t>Razred i naziv</t>
  </si>
  <si>
    <t>Kapitalni projekt K205001</t>
  </si>
  <si>
    <t xml:space="preserve">PRIJEDLOG PRVIH IZMJENA FINANCIJSKOG PLANA JVP PULA
ZA 2025. </t>
  </si>
  <si>
    <t>Plan za 2025.</t>
  </si>
  <si>
    <t>Novi plan za 2025.</t>
  </si>
  <si>
    <t>PRIJEDLOG PRVIH IZMJENA FINANCIJSKOG PLANA JVP PULA
ZA 2025. GODINU</t>
  </si>
  <si>
    <t>Razred/ skupina</t>
  </si>
  <si>
    <t xml:space="preserve">UKUPNO PRIHODI </t>
  </si>
  <si>
    <t>1</t>
  </si>
  <si>
    <t>1.1</t>
  </si>
  <si>
    <t>1.1.01</t>
  </si>
  <si>
    <t>Prihodi za financiranje rashoda poslovanja</t>
  </si>
  <si>
    <t>3</t>
  </si>
  <si>
    <t>3.1</t>
  </si>
  <si>
    <t>Vlatiti prihodi</t>
  </si>
  <si>
    <t>3.1.25</t>
  </si>
  <si>
    <t xml:space="preserve">Prihodi od pruženih usluga </t>
  </si>
  <si>
    <t>3.1.37</t>
  </si>
  <si>
    <t>Prihodi od kamata</t>
  </si>
  <si>
    <t>3.1.58</t>
  </si>
  <si>
    <t>Ostali prihodi</t>
  </si>
  <si>
    <t>5</t>
  </si>
  <si>
    <t>5.1</t>
  </si>
  <si>
    <t>5.1.04</t>
  </si>
  <si>
    <t>Decentralizirana sredstva</t>
  </si>
  <si>
    <t>5.1.17</t>
  </si>
  <si>
    <t xml:space="preserve">Tekuće pomoći iz grad.pr. </t>
  </si>
  <si>
    <t>5.1.19</t>
  </si>
  <si>
    <t xml:space="preserve">Tekuće pomoći iz opć.pr. </t>
  </si>
  <si>
    <t>5.1.288</t>
  </si>
  <si>
    <t xml:space="preserve">Pomoći iz županije </t>
  </si>
  <si>
    <t>6</t>
  </si>
  <si>
    <t>6.1</t>
  </si>
  <si>
    <t>6.1.35</t>
  </si>
  <si>
    <t>Donacije od Područ. vatrogasne zajed.-sez.gasitelji</t>
  </si>
  <si>
    <t>6.1.37</t>
  </si>
  <si>
    <t>Donacije od Vatrogasne zajed.IŽ za JVP - sez.gasitelji</t>
  </si>
  <si>
    <t>6.1.40</t>
  </si>
  <si>
    <t>Donacije JVP</t>
  </si>
  <si>
    <t>6.1.41</t>
  </si>
  <si>
    <t>Donacije JVP - višak</t>
  </si>
  <si>
    <t>7</t>
  </si>
  <si>
    <t>Prihodi od prodaje ili zamj. nef.imovine i nak.s nas. osig.</t>
  </si>
  <si>
    <t>7.1.31</t>
  </si>
  <si>
    <t>Prihodi od naknada šteta s osnova osiguranja JVP</t>
  </si>
  <si>
    <t>7.1.45</t>
  </si>
  <si>
    <t>Prihodi o prodaje nefinancijske imovine JVP</t>
  </si>
  <si>
    <t>UKUPNO RASHODI</t>
  </si>
  <si>
    <t>RKP 34848</t>
  </si>
  <si>
    <t>JVP PULA</t>
  </si>
  <si>
    <t xml:space="preserve">6 </t>
  </si>
  <si>
    <t xml:space="preserve">Donacije  </t>
  </si>
  <si>
    <t>Prihodi od prodaje ili zamj.nef.im.i nak. s osn. osig.</t>
  </si>
  <si>
    <t>Prihodi od pruženih usluga</t>
  </si>
  <si>
    <t>Decentralizirana sredstva JVP</t>
  </si>
  <si>
    <t>Tekuće pomoći iz grad.pr. za JVP</t>
  </si>
  <si>
    <t>Tekuće pomoći iz opć.pr. za JVP</t>
  </si>
  <si>
    <t>RAZDJEL 200</t>
  </si>
  <si>
    <t>UPRAVNI ODJEL ZA LOKALNU I MJESNU SAMOUPRAVU</t>
  </si>
  <si>
    <t>GLAVA 20004 / RKP 34848</t>
  </si>
  <si>
    <t>Prihodi od nak.šteta s onova osiguranja</t>
  </si>
  <si>
    <t>Donacije od Područ.vatrogasne zajed.za JVP</t>
  </si>
  <si>
    <t>Donacije od Vatrogasne zajed.IŽ za JVP</t>
  </si>
  <si>
    <t>Pomoći iz Županije za JVP</t>
  </si>
  <si>
    <t>Naknade građanima i kuć.na temelju osig.i dr. nakn.</t>
  </si>
  <si>
    <t>RAZDJEL 102</t>
  </si>
  <si>
    <t>UPRAVNI ODJEL ZA OPĆU UPRAVU</t>
  </si>
  <si>
    <t>Prihodi od prodaje JVP</t>
  </si>
  <si>
    <t>A1. PRIHODI I RASHODI PREMA EKONOMSKOJ KLASIFIKACIJI</t>
  </si>
  <si>
    <t>A2. PRIHODI I RASHODI PREMA IZVORIMA FINANCIRANJA</t>
  </si>
  <si>
    <t>A3. RASHODI PREMA FUNKCIJSKOJ KLASIFIKACIJI</t>
  </si>
  <si>
    <t>B1. RAČUN FINANCIRANJA PREMA EKONOMSKOJ KLASIFIKACIJI</t>
  </si>
  <si>
    <t>B2. RAČUN FINANCIRANJA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</si>
</sst>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7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/>
    <xf numFmtId="0" fontId="20" fillId="4" borderId="1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2" borderId="0" xfId="0" quotePrefix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7" fillId="2" borderId="0" xfId="0" applyFont="1" applyFill="1"/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3" xfId="0" quotePrefix="1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3" xfId="0" applyFont="1" applyBorder="1"/>
    <xf numFmtId="0" fontId="24" fillId="6" borderId="3" xfId="0" quotePrefix="1" applyFont="1" applyFill="1" applyBorder="1"/>
    <xf numFmtId="0" fontId="9" fillId="6" borderId="3" xfId="0" applyFont="1" applyFill="1" applyBorder="1" applyAlignment="1">
      <alignment vertical="center" wrapText="1"/>
    </xf>
    <xf numFmtId="4" fontId="6" fillId="6" borderId="3" xfId="0" applyNumberFormat="1" applyFont="1" applyFill="1" applyBorder="1" applyAlignment="1">
      <alignment horizontal="center" vertical="center" wrapText="1"/>
    </xf>
    <xf numFmtId="16" fontId="25" fillId="0" borderId="3" xfId="0" quotePrefix="1" applyNumberFormat="1" applyFont="1" applyBorder="1"/>
    <xf numFmtId="0" fontId="26" fillId="2" borderId="3" xfId="0" quotePrefix="1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right" vertical="center"/>
    </xf>
    <xf numFmtId="0" fontId="25" fillId="0" borderId="3" xfId="0" quotePrefix="1" applyFont="1" applyBorder="1"/>
    <xf numFmtId="0" fontId="26" fillId="2" borderId="3" xfId="0" quotePrefix="1" applyFont="1" applyFill="1" applyBorder="1" applyAlignment="1">
      <alignment horizontal="left" vertical="center" wrapText="1"/>
    </xf>
    <xf numFmtId="0" fontId="27" fillId="0" borderId="3" xfId="0" quotePrefix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6" fillId="6" borderId="3" xfId="0" applyFont="1" applyFill="1" applyBorder="1" applyAlignment="1">
      <alignment horizontal="left" vertical="center" wrapText="1"/>
    </xf>
    <xf numFmtId="14" fontId="8" fillId="2" borderId="3" xfId="0" quotePrefix="1" applyNumberFormat="1" applyFont="1" applyFill="1" applyBorder="1" applyAlignment="1">
      <alignment horizontal="left" vertical="center" wrapText="1"/>
    </xf>
    <xf numFmtId="0" fontId="24" fillId="6" borderId="3" xfId="0" quotePrefix="1" applyFont="1" applyFill="1" applyBorder="1" applyAlignment="1">
      <alignment vertical="center"/>
    </xf>
    <xf numFmtId="0" fontId="25" fillId="0" borderId="3" xfId="0" quotePrefix="1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horizontal="right"/>
    </xf>
    <xf numFmtId="14" fontId="20" fillId="6" borderId="1" xfId="0" quotePrefix="1" applyNumberFormat="1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 wrapText="1"/>
    </xf>
    <xf numFmtId="4" fontId="3" fillId="0" borderId="4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 wrapText="1"/>
    </xf>
    <xf numFmtId="4" fontId="6" fillId="5" borderId="4" xfId="0" applyNumberFormat="1" applyFont="1" applyFill="1" applyBorder="1" applyAlignment="1">
      <alignment horizontal="right" vertical="center"/>
    </xf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0" fontId="10" fillId="0" borderId="0" xfId="0" applyFont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workbookViewId="0">
      <selection activeCell="M25" sqref="M25"/>
    </sheetView>
  </sheetViews>
  <sheetFormatPr defaultRowHeight="15" x14ac:dyDescent="0.25"/>
  <cols>
    <col min="5" max="5" width="21.28515625" customWidth="1"/>
    <col min="6" max="7" width="12.5703125" customWidth="1"/>
    <col min="8" max="8" width="12.42578125" customWidth="1"/>
  </cols>
  <sheetData>
    <row r="1" spans="1:8" ht="42" customHeight="1" x14ac:dyDescent="0.25">
      <c r="A1" s="135" t="s">
        <v>86</v>
      </c>
      <c r="B1" s="135"/>
      <c r="C1" s="135"/>
      <c r="D1" s="135"/>
      <c r="E1" s="135"/>
      <c r="F1" s="135"/>
      <c r="G1" s="135"/>
      <c r="H1" s="135"/>
    </row>
    <row r="2" spans="1:8" s="53" customFormat="1" ht="15" customHeight="1" x14ac:dyDescent="0.25">
      <c r="A2" s="43"/>
      <c r="B2" s="43"/>
      <c r="C2" s="43"/>
      <c r="D2" s="43"/>
      <c r="E2" s="43"/>
      <c r="F2" s="43"/>
      <c r="G2" s="43"/>
      <c r="H2" s="43"/>
    </row>
    <row r="3" spans="1:8" ht="18" customHeight="1" x14ac:dyDescent="0.25">
      <c r="A3" s="122" t="s">
        <v>17</v>
      </c>
      <c r="B3" s="122"/>
      <c r="C3" s="122"/>
      <c r="D3" s="122"/>
      <c r="E3" s="122"/>
      <c r="F3" s="122"/>
      <c r="G3" s="136"/>
      <c r="H3" s="136"/>
    </row>
    <row r="4" spans="1:8" ht="10.5" customHeight="1" x14ac:dyDescent="0.25">
      <c r="A4" s="43"/>
      <c r="B4" s="43"/>
      <c r="C4" s="43"/>
      <c r="D4" s="43"/>
      <c r="E4" s="43"/>
      <c r="F4" s="43"/>
      <c r="G4" s="44"/>
      <c r="H4" s="44"/>
    </row>
    <row r="5" spans="1:8" ht="15.75" x14ac:dyDescent="0.25">
      <c r="A5" s="122" t="s">
        <v>23</v>
      </c>
      <c r="B5" s="123"/>
      <c r="C5" s="123"/>
      <c r="D5" s="123"/>
      <c r="E5" s="123"/>
      <c r="F5" s="123"/>
      <c r="G5" s="123"/>
      <c r="H5" s="123"/>
    </row>
    <row r="6" spans="1:8" ht="6.75" customHeight="1" x14ac:dyDescent="0.25">
      <c r="A6" s="46"/>
      <c r="B6" s="47"/>
      <c r="C6" s="47"/>
      <c r="D6" s="47"/>
      <c r="E6" s="48"/>
      <c r="F6" s="49"/>
      <c r="G6" s="49"/>
      <c r="H6" s="50"/>
    </row>
    <row r="7" spans="1:8" ht="25.5" customHeight="1" x14ac:dyDescent="0.25">
      <c r="A7" s="115" t="s">
        <v>84</v>
      </c>
      <c r="B7" s="116"/>
      <c r="C7" s="116"/>
      <c r="D7" s="116"/>
      <c r="E7" s="117"/>
      <c r="F7" s="1" t="s">
        <v>87</v>
      </c>
      <c r="G7" s="1" t="s">
        <v>83</v>
      </c>
      <c r="H7" s="1" t="s">
        <v>88</v>
      </c>
    </row>
    <row r="8" spans="1:8" x14ac:dyDescent="0.25">
      <c r="A8" s="137" t="s">
        <v>0</v>
      </c>
      <c r="B8" s="121"/>
      <c r="C8" s="121"/>
      <c r="D8" s="121"/>
      <c r="E8" s="138"/>
      <c r="F8" s="61">
        <f t="shared" ref="F8:H8" si="0">F9+F10</f>
        <v>4490000</v>
      </c>
      <c r="G8" s="61">
        <f t="shared" si="0"/>
        <v>398500</v>
      </c>
      <c r="H8" s="61">
        <f t="shared" si="0"/>
        <v>4888500</v>
      </c>
    </row>
    <row r="9" spans="1:8" x14ac:dyDescent="0.25">
      <c r="A9" s="139" t="s">
        <v>30</v>
      </c>
      <c r="B9" s="140"/>
      <c r="C9" s="140"/>
      <c r="D9" s="140"/>
      <c r="E9" s="134"/>
      <c r="F9" s="60">
        <v>4490000</v>
      </c>
      <c r="G9" s="60">
        <f>H9-F9</f>
        <v>397500</v>
      </c>
      <c r="H9" s="60">
        <v>4887500</v>
      </c>
    </row>
    <row r="10" spans="1:8" x14ac:dyDescent="0.25">
      <c r="A10" s="133" t="s">
        <v>31</v>
      </c>
      <c r="B10" s="134"/>
      <c r="C10" s="134"/>
      <c r="D10" s="134"/>
      <c r="E10" s="134"/>
      <c r="F10" s="60">
        <v>0</v>
      </c>
      <c r="G10" s="60">
        <f>H10-F10</f>
        <v>1000</v>
      </c>
      <c r="H10" s="60">
        <v>1000</v>
      </c>
    </row>
    <row r="11" spans="1:8" x14ac:dyDescent="0.25">
      <c r="A11" s="20" t="s">
        <v>1</v>
      </c>
      <c r="B11" s="26"/>
      <c r="C11" s="26"/>
      <c r="D11" s="26"/>
      <c r="E11" s="26"/>
      <c r="F11" s="61">
        <f t="shared" ref="F11:H11" si="1">F12+F13</f>
        <v>4490000</v>
      </c>
      <c r="G11" s="61">
        <f t="shared" si="1"/>
        <v>398500</v>
      </c>
      <c r="H11" s="61">
        <f t="shared" si="1"/>
        <v>4888500</v>
      </c>
    </row>
    <row r="12" spans="1:8" x14ac:dyDescent="0.25">
      <c r="A12" s="141" t="s">
        <v>32</v>
      </c>
      <c r="B12" s="140"/>
      <c r="C12" s="140"/>
      <c r="D12" s="140"/>
      <c r="E12" s="140"/>
      <c r="F12" s="60">
        <v>3997100</v>
      </c>
      <c r="G12" s="60">
        <f t="shared" ref="G12:G13" si="2">H12-F12</f>
        <v>395300</v>
      </c>
      <c r="H12" s="69">
        <f>3909000+483300+100</f>
        <v>4392400</v>
      </c>
    </row>
    <row r="13" spans="1:8" x14ac:dyDescent="0.25">
      <c r="A13" s="133" t="s">
        <v>33</v>
      </c>
      <c r="B13" s="134"/>
      <c r="C13" s="134"/>
      <c r="D13" s="134"/>
      <c r="E13" s="134"/>
      <c r="F13" s="60">
        <v>492900</v>
      </c>
      <c r="G13" s="60">
        <f t="shared" si="2"/>
        <v>3200</v>
      </c>
      <c r="H13" s="69">
        <v>496100</v>
      </c>
    </row>
    <row r="14" spans="1:8" x14ac:dyDescent="0.25">
      <c r="A14" s="120" t="s">
        <v>46</v>
      </c>
      <c r="B14" s="121"/>
      <c r="C14" s="121"/>
      <c r="D14" s="121"/>
      <c r="E14" s="121"/>
      <c r="F14" s="61">
        <f t="shared" ref="F14:H14" si="3">F8-F11</f>
        <v>0</v>
      </c>
      <c r="G14" s="17">
        <f t="shared" si="3"/>
        <v>0</v>
      </c>
      <c r="H14" s="61">
        <f t="shared" si="3"/>
        <v>0</v>
      </c>
    </row>
    <row r="15" spans="1:8" s="53" customFormat="1" ht="18" x14ac:dyDescent="0.25">
      <c r="A15" s="43"/>
      <c r="B15" s="51"/>
      <c r="C15" s="51"/>
      <c r="D15" s="51"/>
      <c r="E15" s="51"/>
      <c r="F15" s="52"/>
      <c r="G15" s="52"/>
      <c r="H15" s="52"/>
    </row>
    <row r="16" spans="1:8" s="53" customFormat="1" ht="13.5" customHeight="1" x14ac:dyDescent="0.25">
      <c r="A16" s="122" t="s">
        <v>24</v>
      </c>
      <c r="B16" s="123"/>
      <c r="C16" s="123"/>
      <c r="D16" s="123"/>
      <c r="E16" s="123"/>
      <c r="F16" s="123"/>
      <c r="G16" s="123"/>
      <c r="H16" s="123"/>
    </row>
    <row r="17" spans="1:8" s="53" customFormat="1" ht="5.25" customHeight="1" x14ac:dyDescent="0.25">
      <c r="A17" s="43"/>
      <c r="B17" s="51"/>
      <c r="C17" s="51"/>
      <c r="D17" s="51"/>
      <c r="E17" s="51"/>
      <c r="F17" s="52"/>
      <c r="G17" s="52"/>
      <c r="H17" s="52"/>
    </row>
    <row r="18" spans="1:8" ht="24.75" customHeight="1" x14ac:dyDescent="0.25">
      <c r="A18" s="115" t="s">
        <v>84</v>
      </c>
      <c r="B18" s="116"/>
      <c r="C18" s="116"/>
      <c r="D18" s="116"/>
      <c r="E18" s="117"/>
      <c r="F18" s="1" t="s">
        <v>87</v>
      </c>
      <c r="G18" s="1" t="s">
        <v>83</v>
      </c>
      <c r="H18" s="1" t="s">
        <v>88</v>
      </c>
    </row>
    <row r="19" spans="1:8" x14ac:dyDescent="0.25">
      <c r="A19" s="133" t="s">
        <v>34</v>
      </c>
      <c r="B19" s="134"/>
      <c r="C19" s="134"/>
      <c r="D19" s="134"/>
      <c r="E19" s="134"/>
      <c r="F19" s="18">
        <v>0</v>
      </c>
      <c r="G19" s="18">
        <f t="shared" ref="G19:G20" si="4">H19-F19</f>
        <v>0</v>
      </c>
      <c r="H19" s="27">
        <v>0</v>
      </c>
    </row>
    <row r="20" spans="1:8" x14ac:dyDescent="0.25">
      <c r="A20" s="133" t="s">
        <v>35</v>
      </c>
      <c r="B20" s="134"/>
      <c r="C20" s="134"/>
      <c r="D20" s="134"/>
      <c r="E20" s="134"/>
      <c r="F20" s="18">
        <v>0</v>
      </c>
      <c r="G20" s="18">
        <f t="shared" si="4"/>
        <v>0</v>
      </c>
      <c r="H20" s="27">
        <v>0</v>
      </c>
    </row>
    <row r="21" spans="1:8" x14ac:dyDescent="0.25">
      <c r="A21" s="120" t="s">
        <v>2</v>
      </c>
      <c r="B21" s="121"/>
      <c r="C21" s="121"/>
      <c r="D21" s="121"/>
      <c r="E21" s="121"/>
      <c r="F21" s="17">
        <f t="shared" ref="F21:H21" si="5">F19-F20</f>
        <v>0</v>
      </c>
      <c r="G21" s="17">
        <f t="shared" si="5"/>
        <v>0</v>
      </c>
      <c r="H21" s="17">
        <f t="shared" si="5"/>
        <v>0</v>
      </c>
    </row>
    <row r="22" spans="1:8" x14ac:dyDescent="0.25">
      <c r="A22" s="120" t="s">
        <v>47</v>
      </c>
      <c r="B22" s="121"/>
      <c r="C22" s="121"/>
      <c r="D22" s="121"/>
      <c r="E22" s="121"/>
      <c r="F22" s="61">
        <f t="shared" ref="F22:H22" si="6">F14+F21</f>
        <v>0</v>
      </c>
      <c r="G22" s="17">
        <f t="shared" si="6"/>
        <v>0</v>
      </c>
      <c r="H22" s="61">
        <f t="shared" si="6"/>
        <v>0</v>
      </c>
    </row>
    <row r="23" spans="1:8" s="53" customFormat="1" ht="18" x14ac:dyDescent="0.25">
      <c r="A23" s="54"/>
      <c r="B23" s="51"/>
      <c r="C23" s="51"/>
      <c r="D23" s="51"/>
      <c r="E23" s="51"/>
      <c r="F23" s="52"/>
      <c r="G23" s="52"/>
      <c r="H23" s="52"/>
    </row>
    <row r="24" spans="1:8" s="53" customFormat="1" ht="15.75" x14ac:dyDescent="0.25">
      <c r="A24" s="122" t="s">
        <v>48</v>
      </c>
      <c r="B24" s="123"/>
      <c r="C24" s="123"/>
      <c r="D24" s="123"/>
      <c r="E24" s="123"/>
      <c r="F24" s="123"/>
      <c r="G24" s="123"/>
      <c r="H24" s="123"/>
    </row>
    <row r="25" spans="1:8" s="53" customFormat="1" ht="3.75" customHeight="1" x14ac:dyDescent="0.25">
      <c r="A25" s="42"/>
      <c r="B25" s="45"/>
      <c r="C25" s="45"/>
      <c r="D25" s="45"/>
      <c r="E25" s="45"/>
      <c r="F25" s="45"/>
      <c r="G25" s="45"/>
      <c r="H25" s="45"/>
    </row>
    <row r="26" spans="1:8" ht="24.75" customHeight="1" x14ac:dyDescent="0.25">
      <c r="A26" s="115" t="s">
        <v>29</v>
      </c>
      <c r="B26" s="116"/>
      <c r="C26" s="116"/>
      <c r="D26" s="116"/>
      <c r="E26" s="117"/>
      <c r="F26" s="1" t="s">
        <v>87</v>
      </c>
      <c r="G26" s="1" t="s">
        <v>83</v>
      </c>
      <c r="H26" s="1" t="s">
        <v>88</v>
      </c>
    </row>
    <row r="27" spans="1:8" ht="15" customHeight="1" x14ac:dyDescent="0.25">
      <c r="A27" s="124" t="s">
        <v>49</v>
      </c>
      <c r="B27" s="125"/>
      <c r="C27" s="125"/>
      <c r="D27" s="125"/>
      <c r="E27" s="126"/>
      <c r="F27" s="62">
        <v>0</v>
      </c>
      <c r="G27" s="28">
        <f>H27-F27</f>
        <v>0</v>
      </c>
      <c r="H27" s="70">
        <v>0</v>
      </c>
    </row>
    <row r="28" spans="1:8" ht="15" customHeight="1" x14ac:dyDescent="0.25">
      <c r="A28" s="120" t="s">
        <v>50</v>
      </c>
      <c r="B28" s="121"/>
      <c r="C28" s="121"/>
      <c r="D28" s="121"/>
      <c r="E28" s="121"/>
      <c r="F28" s="30">
        <v>0</v>
      </c>
      <c r="G28" s="30">
        <f t="shared" ref="G28" si="7">G22+G27</f>
        <v>0</v>
      </c>
      <c r="H28" s="31">
        <v>0</v>
      </c>
    </row>
    <row r="29" spans="1:8" ht="30" customHeight="1" x14ac:dyDescent="0.25">
      <c r="A29" s="127" t="s">
        <v>82</v>
      </c>
      <c r="B29" s="128"/>
      <c r="C29" s="128"/>
      <c r="D29" s="128"/>
      <c r="E29" s="129"/>
      <c r="F29" s="30">
        <f t="shared" ref="F29:H29" si="8">F14+F21+F27-F28</f>
        <v>0</v>
      </c>
      <c r="G29" s="30">
        <f t="shared" si="8"/>
        <v>0</v>
      </c>
      <c r="H29" s="31">
        <f t="shared" si="8"/>
        <v>0</v>
      </c>
    </row>
    <row r="30" spans="1:8" s="53" customFormat="1" ht="15.75" x14ac:dyDescent="0.25">
      <c r="A30" s="55"/>
      <c r="B30" s="56"/>
      <c r="C30" s="56"/>
      <c r="D30" s="56"/>
      <c r="E30" s="56"/>
      <c r="F30" s="56"/>
      <c r="G30" s="56"/>
      <c r="H30" s="56"/>
    </row>
    <row r="31" spans="1:8" s="53" customFormat="1" ht="14.25" customHeight="1" x14ac:dyDescent="0.25">
      <c r="A31" s="130" t="s">
        <v>45</v>
      </c>
      <c r="B31" s="130"/>
      <c r="C31" s="130"/>
      <c r="D31" s="130"/>
      <c r="E31" s="130"/>
      <c r="F31" s="130"/>
      <c r="G31" s="130"/>
      <c r="H31" s="130"/>
    </row>
    <row r="32" spans="1:8" s="53" customFormat="1" ht="4.5" customHeight="1" x14ac:dyDescent="0.25">
      <c r="A32" s="57"/>
      <c r="B32" s="58"/>
      <c r="C32" s="58"/>
      <c r="D32" s="58"/>
      <c r="E32" s="58"/>
      <c r="F32" s="59"/>
      <c r="G32" s="59"/>
      <c r="H32" s="59"/>
    </row>
    <row r="33" spans="1:8" ht="24.75" customHeight="1" x14ac:dyDescent="0.25">
      <c r="A33" s="115" t="s">
        <v>29</v>
      </c>
      <c r="B33" s="116"/>
      <c r="C33" s="116"/>
      <c r="D33" s="116"/>
      <c r="E33" s="117"/>
      <c r="F33" s="1" t="s">
        <v>87</v>
      </c>
      <c r="G33" s="1" t="s">
        <v>83</v>
      </c>
      <c r="H33" s="1" t="s">
        <v>88</v>
      </c>
    </row>
    <row r="34" spans="1:8" x14ac:dyDescent="0.25">
      <c r="A34" s="124" t="s">
        <v>49</v>
      </c>
      <c r="B34" s="125"/>
      <c r="C34" s="125"/>
      <c r="D34" s="125"/>
      <c r="E34" s="126"/>
      <c r="F34" s="62">
        <v>0</v>
      </c>
      <c r="G34" s="28">
        <f>F37</f>
        <v>0</v>
      </c>
      <c r="H34" s="70">
        <v>0</v>
      </c>
    </row>
    <row r="35" spans="1:8" ht="28.5" customHeight="1" x14ac:dyDescent="0.25">
      <c r="A35" s="124" t="s">
        <v>51</v>
      </c>
      <c r="B35" s="125"/>
      <c r="C35" s="125"/>
      <c r="D35" s="125"/>
      <c r="E35" s="126"/>
      <c r="F35" s="62">
        <v>0</v>
      </c>
      <c r="G35" s="28">
        <v>0</v>
      </c>
      <c r="H35" s="70">
        <v>0</v>
      </c>
    </row>
    <row r="36" spans="1:8" x14ac:dyDescent="0.25">
      <c r="A36" s="124" t="s">
        <v>52</v>
      </c>
      <c r="B36" s="131"/>
      <c r="C36" s="131"/>
      <c r="D36" s="131"/>
      <c r="E36" s="132"/>
      <c r="F36" s="28">
        <v>0</v>
      </c>
      <c r="G36" s="28">
        <v>0</v>
      </c>
      <c r="H36" s="29">
        <v>0</v>
      </c>
    </row>
    <row r="37" spans="1:8" ht="15" customHeight="1" x14ac:dyDescent="0.25">
      <c r="A37" s="120" t="s">
        <v>50</v>
      </c>
      <c r="B37" s="121"/>
      <c r="C37" s="121"/>
      <c r="D37" s="121"/>
      <c r="E37" s="121"/>
      <c r="F37" s="19">
        <f t="shared" ref="F37:H37" si="9">F34-F35+F36</f>
        <v>0</v>
      </c>
      <c r="G37" s="19">
        <f t="shared" si="9"/>
        <v>0</v>
      </c>
      <c r="H37" s="32">
        <f t="shared" si="9"/>
        <v>0</v>
      </c>
    </row>
    <row r="38" spans="1:8" ht="17.25" customHeight="1" x14ac:dyDescent="0.25"/>
    <row r="39" spans="1:8" x14ac:dyDescent="0.25">
      <c r="A39" s="118"/>
      <c r="B39" s="119"/>
      <c r="C39" s="119"/>
      <c r="D39" s="119"/>
      <c r="E39" s="119"/>
      <c r="F39" s="119"/>
      <c r="G39" s="119"/>
      <c r="H39" s="119"/>
    </row>
    <row r="40" spans="1:8" ht="9" customHeight="1" x14ac:dyDescent="0.25"/>
  </sheetData>
  <mergeCells count="28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7:E7"/>
    <mergeCell ref="A18:E18"/>
    <mergeCell ref="A26:E26"/>
    <mergeCell ref="A33:E33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9055118110236221" right="0.70866141732283472" top="0.74803149606299213" bottom="0.55118110236220474" header="0.31496062992125984" footer="0.31496062992125984"/>
  <pageSetup paperSize="9" scale="88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E25" sqref="E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6" width="15.7109375" customWidth="1"/>
  </cols>
  <sheetData>
    <row r="1" spans="1:6" ht="42" customHeight="1" x14ac:dyDescent="0.25">
      <c r="A1" s="135" t="s">
        <v>89</v>
      </c>
      <c r="B1" s="135"/>
      <c r="C1" s="135"/>
      <c r="D1" s="135"/>
      <c r="E1" s="135"/>
      <c r="F1" s="135"/>
    </row>
    <row r="2" spans="1:6" ht="18" customHeight="1" x14ac:dyDescent="0.25">
      <c r="A2" s="2"/>
      <c r="B2" s="2"/>
      <c r="C2" s="2"/>
      <c r="D2" s="2"/>
      <c r="E2" s="2"/>
      <c r="F2" s="2"/>
    </row>
    <row r="3" spans="1:6" s="53" customFormat="1" ht="15.75" customHeight="1" x14ac:dyDescent="0.25">
      <c r="A3" s="122" t="s">
        <v>17</v>
      </c>
      <c r="B3" s="122"/>
      <c r="C3" s="122"/>
      <c r="D3" s="122"/>
      <c r="E3" s="122"/>
      <c r="F3" s="122"/>
    </row>
    <row r="4" spans="1:6" s="53" customFormat="1" ht="12" customHeight="1" x14ac:dyDescent="0.25">
      <c r="A4" s="43"/>
      <c r="B4" s="43"/>
      <c r="C4" s="43"/>
      <c r="D4" s="43"/>
      <c r="E4" s="44"/>
      <c r="F4" s="44"/>
    </row>
    <row r="5" spans="1:6" s="53" customFormat="1" ht="18" customHeight="1" x14ac:dyDescent="0.25">
      <c r="A5" s="122" t="s">
        <v>4</v>
      </c>
      <c r="B5" s="122"/>
      <c r="C5" s="122"/>
      <c r="D5" s="122"/>
      <c r="E5" s="122"/>
      <c r="F5" s="122"/>
    </row>
    <row r="6" spans="1:6" s="53" customFormat="1" ht="6.75" customHeight="1" x14ac:dyDescent="0.25">
      <c r="A6" s="43"/>
      <c r="B6" s="43"/>
      <c r="C6" s="43"/>
      <c r="D6" s="43"/>
      <c r="E6" s="44"/>
      <c r="F6" s="44"/>
    </row>
    <row r="7" spans="1:6" s="53" customFormat="1" ht="15.75" customHeight="1" x14ac:dyDescent="0.25">
      <c r="A7" s="142" t="s">
        <v>152</v>
      </c>
      <c r="B7" s="142"/>
      <c r="C7" s="142"/>
      <c r="D7" s="142"/>
      <c r="E7" s="142"/>
      <c r="F7" s="142"/>
    </row>
    <row r="8" spans="1:6" s="53" customFormat="1" ht="5.25" customHeight="1" x14ac:dyDescent="0.25">
      <c r="A8" s="43"/>
      <c r="B8" s="43"/>
      <c r="C8" s="43"/>
      <c r="D8" s="43"/>
      <c r="E8" s="44"/>
      <c r="F8" s="44"/>
    </row>
    <row r="9" spans="1:6" ht="25.5" x14ac:dyDescent="0.25">
      <c r="A9" s="12" t="s">
        <v>5</v>
      </c>
      <c r="B9" s="11" t="s">
        <v>6</v>
      </c>
      <c r="C9" s="11" t="s">
        <v>3</v>
      </c>
      <c r="D9" s="12" t="s">
        <v>87</v>
      </c>
      <c r="E9" s="12" t="s">
        <v>83</v>
      </c>
      <c r="F9" s="12" t="s">
        <v>88</v>
      </c>
    </row>
    <row r="10" spans="1:6" ht="21" customHeight="1" x14ac:dyDescent="0.25">
      <c r="A10" s="22"/>
      <c r="B10" s="23"/>
      <c r="C10" s="21" t="s">
        <v>0</v>
      </c>
      <c r="D10" s="65">
        <f>D11+D17</f>
        <v>4490000</v>
      </c>
      <c r="E10" s="65">
        <f>E11+E17</f>
        <v>398500</v>
      </c>
      <c r="F10" s="65">
        <f>F11+F17</f>
        <v>4888500</v>
      </c>
    </row>
    <row r="11" spans="1:6" ht="15.75" customHeight="1" x14ac:dyDescent="0.25">
      <c r="A11" s="5">
        <v>6</v>
      </c>
      <c r="B11" s="5"/>
      <c r="C11" s="5" t="s">
        <v>7</v>
      </c>
      <c r="D11" s="63">
        <f>SUM(D12:D16)</f>
        <v>4490000</v>
      </c>
      <c r="E11" s="63">
        <f t="shared" ref="E11:F11" si="0">SUM(E12:E16)</f>
        <v>397500</v>
      </c>
      <c r="F11" s="63">
        <f t="shared" si="0"/>
        <v>4887500</v>
      </c>
    </row>
    <row r="12" spans="1:6" ht="38.25" x14ac:dyDescent="0.25">
      <c r="A12" s="5"/>
      <c r="B12" s="9">
        <v>63</v>
      </c>
      <c r="C12" s="9" t="s">
        <v>26</v>
      </c>
      <c r="D12" s="107">
        <v>949300</v>
      </c>
      <c r="E12" s="107">
        <f>F12-D12</f>
        <v>93368</v>
      </c>
      <c r="F12" s="107">
        <v>1042668</v>
      </c>
    </row>
    <row r="13" spans="1:6" x14ac:dyDescent="0.25">
      <c r="A13" s="5"/>
      <c r="B13" s="9">
        <v>64</v>
      </c>
      <c r="C13" s="9" t="s">
        <v>63</v>
      </c>
      <c r="D13" s="107">
        <v>100</v>
      </c>
      <c r="E13" s="107">
        <f t="shared" ref="E13:E18" si="1">F13-D13</f>
        <v>0</v>
      </c>
      <c r="F13" s="107">
        <v>100</v>
      </c>
    </row>
    <row r="14" spans="1:6" ht="51" x14ac:dyDescent="0.25">
      <c r="A14" s="6"/>
      <c r="B14" s="9">
        <v>65</v>
      </c>
      <c r="C14" s="9" t="s">
        <v>53</v>
      </c>
      <c r="D14" s="107">
        <f>300+300</f>
        <v>600</v>
      </c>
      <c r="E14" s="107">
        <f t="shared" si="1"/>
        <v>0</v>
      </c>
      <c r="F14" s="107">
        <v>600</v>
      </c>
    </row>
    <row r="15" spans="1:6" ht="38.25" x14ac:dyDescent="0.25">
      <c r="A15" s="6"/>
      <c r="B15" s="9">
        <v>66</v>
      </c>
      <c r="C15" s="9" t="s">
        <v>54</v>
      </c>
      <c r="D15" s="107">
        <v>108000</v>
      </c>
      <c r="E15" s="107">
        <f t="shared" si="1"/>
        <v>5300</v>
      </c>
      <c r="F15" s="107">
        <v>113300</v>
      </c>
    </row>
    <row r="16" spans="1:6" ht="38.25" x14ac:dyDescent="0.25">
      <c r="A16" s="6"/>
      <c r="B16" s="6">
        <v>67</v>
      </c>
      <c r="C16" s="9" t="s">
        <v>27</v>
      </c>
      <c r="D16" s="107">
        <v>3432000</v>
      </c>
      <c r="E16" s="107">
        <f t="shared" si="1"/>
        <v>298832</v>
      </c>
      <c r="F16" s="107">
        <v>3730832</v>
      </c>
    </row>
    <row r="17" spans="1:6" ht="25.5" x14ac:dyDescent="0.25">
      <c r="A17" s="8">
        <v>7</v>
      </c>
      <c r="B17" s="8"/>
      <c r="C17" s="13" t="s">
        <v>8</v>
      </c>
      <c r="D17" s="108">
        <f t="shared" ref="D17:F17" si="2">D18</f>
        <v>0</v>
      </c>
      <c r="E17" s="109">
        <f t="shared" si="2"/>
        <v>1000</v>
      </c>
      <c r="F17" s="109">
        <f t="shared" si="2"/>
        <v>1000</v>
      </c>
    </row>
    <row r="18" spans="1:6" ht="38.25" x14ac:dyDescent="0.25">
      <c r="A18" s="9"/>
      <c r="B18" s="9">
        <v>72</v>
      </c>
      <c r="C18" s="14" t="s">
        <v>25</v>
      </c>
      <c r="D18" s="107">
        <v>0</v>
      </c>
      <c r="E18" s="107">
        <f t="shared" si="1"/>
        <v>1000</v>
      </c>
      <c r="F18" s="110">
        <v>1000</v>
      </c>
    </row>
    <row r="19" spans="1:6" s="53" customFormat="1" x14ac:dyDescent="0.25"/>
    <row r="20" spans="1:6" s="53" customFormat="1" ht="8.25" customHeight="1" x14ac:dyDescent="0.25">
      <c r="A20" s="43"/>
      <c r="B20" s="43"/>
      <c r="C20" s="43"/>
      <c r="D20" s="43"/>
      <c r="E20" s="44"/>
      <c r="F20" s="44"/>
    </row>
    <row r="21" spans="1:6" ht="25.5" x14ac:dyDescent="0.25">
      <c r="A21" s="12" t="s">
        <v>5</v>
      </c>
      <c r="B21" s="11" t="s">
        <v>6</v>
      </c>
      <c r="C21" s="11" t="s">
        <v>9</v>
      </c>
      <c r="D21" s="12" t="s">
        <v>87</v>
      </c>
      <c r="E21" s="12" t="s">
        <v>83</v>
      </c>
      <c r="F21" s="12" t="s">
        <v>88</v>
      </c>
    </row>
    <row r="22" spans="1:6" ht="18.75" customHeight="1" x14ac:dyDescent="0.25">
      <c r="A22" s="22"/>
      <c r="B22" s="23"/>
      <c r="C22" s="21" t="s">
        <v>1</v>
      </c>
      <c r="D22" s="65">
        <f t="shared" ref="D22:F22" si="3">D23+D28</f>
        <v>4490000</v>
      </c>
      <c r="E22" s="65">
        <f t="shared" si="3"/>
        <v>398500</v>
      </c>
      <c r="F22" s="65">
        <f t="shared" si="3"/>
        <v>4888500</v>
      </c>
    </row>
    <row r="23" spans="1:6" ht="15.75" customHeight="1" x14ac:dyDescent="0.25">
      <c r="A23" s="5">
        <v>3</v>
      </c>
      <c r="B23" s="5"/>
      <c r="C23" s="5" t="s">
        <v>10</v>
      </c>
      <c r="D23" s="63">
        <f t="shared" ref="D23:F23" si="4">SUM(D24:D27)</f>
        <v>3997100</v>
      </c>
      <c r="E23" s="63">
        <f t="shared" si="4"/>
        <v>395300</v>
      </c>
      <c r="F23" s="63">
        <f t="shared" si="4"/>
        <v>4392400</v>
      </c>
    </row>
    <row r="24" spans="1:6" ht="15.75" customHeight="1" x14ac:dyDescent="0.25">
      <c r="A24" s="5"/>
      <c r="B24" s="9">
        <v>31</v>
      </c>
      <c r="C24" s="9" t="s">
        <v>11</v>
      </c>
      <c r="D24" s="64">
        <v>3517000</v>
      </c>
      <c r="E24" s="64">
        <f>F24-D24</f>
        <v>392000</v>
      </c>
      <c r="F24" s="64">
        <v>3909000</v>
      </c>
    </row>
    <row r="25" spans="1:6" x14ac:dyDescent="0.25">
      <c r="A25" s="6"/>
      <c r="B25" s="6">
        <v>32</v>
      </c>
      <c r="C25" s="6" t="s">
        <v>20</v>
      </c>
      <c r="D25" s="64">
        <v>474000</v>
      </c>
      <c r="E25" s="64">
        <f t="shared" ref="E25:E29" si="5">F25-D25</f>
        <v>9300</v>
      </c>
      <c r="F25" s="64">
        <v>483300</v>
      </c>
    </row>
    <row r="26" spans="1:6" x14ac:dyDescent="0.25">
      <c r="A26" s="6"/>
      <c r="B26" s="6">
        <v>34</v>
      </c>
      <c r="C26" s="6" t="s">
        <v>55</v>
      </c>
      <c r="D26" s="64">
        <v>100</v>
      </c>
      <c r="E26" s="64">
        <f t="shared" si="5"/>
        <v>0</v>
      </c>
      <c r="F26" s="64">
        <v>100</v>
      </c>
    </row>
    <row r="27" spans="1:6" ht="38.25" x14ac:dyDescent="0.25">
      <c r="A27" s="6"/>
      <c r="B27" s="6">
        <v>37</v>
      </c>
      <c r="C27" s="14" t="s">
        <v>56</v>
      </c>
      <c r="D27" s="64">
        <v>6000</v>
      </c>
      <c r="E27" s="64">
        <f t="shared" si="5"/>
        <v>-6000</v>
      </c>
      <c r="F27" s="64">
        <v>0</v>
      </c>
    </row>
    <row r="28" spans="1:6" ht="25.5" x14ac:dyDescent="0.25">
      <c r="A28" s="8">
        <v>4</v>
      </c>
      <c r="B28" s="8"/>
      <c r="C28" s="13" t="s">
        <v>12</v>
      </c>
      <c r="D28" s="63">
        <f t="shared" ref="D28:F28" si="6">D29</f>
        <v>492900</v>
      </c>
      <c r="E28" s="63">
        <f t="shared" si="6"/>
        <v>3200</v>
      </c>
      <c r="F28" s="63">
        <f t="shared" si="6"/>
        <v>496100</v>
      </c>
    </row>
    <row r="29" spans="1:6" ht="38.25" x14ac:dyDescent="0.25">
      <c r="A29" s="9"/>
      <c r="B29" s="9">
        <v>42</v>
      </c>
      <c r="C29" s="14" t="s">
        <v>28</v>
      </c>
      <c r="D29" s="64">
        <v>492900</v>
      </c>
      <c r="E29" s="64">
        <f t="shared" si="5"/>
        <v>3200</v>
      </c>
      <c r="F29" s="66">
        <v>496100</v>
      </c>
    </row>
  </sheetData>
  <mergeCells count="4">
    <mergeCell ref="A1:F1"/>
    <mergeCell ref="A3:F3"/>
    <mergeCell ref="A5:F5"/>
    <mergeCell ref="A7:F7"/>
  </mergeCells>
  <pageMargins left="0.9055118110236221" right="0.70866141732283472" top="0.74803149606299213" bottom="0.74803149606299213" header="0.31496062992125984" footer="0.31496062992125984"/>
  <pageSetup paperSize="9" scale="95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8FCD-2504-4E9A-98A7-1BD6A461DB68}">
  <dimension ref="A1:G62"/>
  <sheetViews>
    <sheetView topLeftCell="A4" workbookViewId="0">
      <selection activeCell="E59" sqref="C59:E59"/>
    </sheetView>
  </sheetViews>
  <sheetFormatPr defaultRowHeight="15" x14ac:dyDescent="0.25"/>
  <cols>
    <col min="1" max="1" width="7.7109375" customWidth="1"/>
    <col min="2" max="2" width="43" customWidth="1"/>
    <col min="3" max="3" width="12" customWidth="1"/>
    <col min="4" max="4" width="11.42578125" customWidth="1"/>
    <col min="5" max="5" width="11.7109375" customWidth="1"/>
  </cols>
  <sheetData>
    <row r="1" spans="1:7" ht="42" customHeight="1" x14ac:dyDescent="0.25">
      <c r="A1" s="135" t="s">
        <v>89</v>
      </c>
      <c r="B1" s="135"/>
      <c r="C1" s="135"/>
      <c r="D1" s="135"/>
      <c r="E1" s="135"/>
    </row>
    <row r="2" spans="1:7" s="53" customFormat="1" ht="18" customHeight="1" x14ac:dyDescent="0.25">
      <c r="A2" s="43"/>
      <c r="B2" s="43"/>
    </row>
    <row r="3" spans="1:7" s="53" customFormat="1" ht="15.75" customHeight="1" x14ac:dyDescent="0.25">
      <c r="A3" s="122" t="s">
        <v>17</v>
      </c>
      <c r="B3" s="122"/>
      <c r="C3" s="122"/>
      <c r="D3" s="122"/>
      <c r="E3" s="122"/>
    </row>
    <row r="4" spans="1:7" s="53" customFormat="1" ht="7.5" customHeight="1" x14ac:dyDescent="0.25">
      <c r="B4" s="43"/>
    </row>
    <row r="5" spans="1:7" s="53" customFormat="1" ht="18" customHeight="1" x14ac:dyDescent="0.25">
      <c r="A5" s="122" t="s">
        <v>4</v>
      </c>
      <c r="B5" s="122"/>
      <c r="C5" s="122"/>
      <c r="D5" s="122"/>
      <c r="E5" s="122"/>
    </row>
    <row r="6" spans="1:7" s="53" customFormat="1" ht="6.75" customHeight="1" x14ac:dyDescent="0.25">
      <c r="A6" s="43"/>
      <c r="B6" s="43"/>
    </row>
    <row r="7" spans="1:7" s="53" customFormat="1" ht="15.75" customHeight="1" x14ac:dyDescent="0.25">
      <c r="A7" s="142" t="s">
        <v>153</v>
      </c>
      <c r="B7" s="142"/>
      <c r="C7" s="142"/>
      <c r="D7" s="142"/>
      <c r="E7" s="142"/>
      <c r="F7" s="74"/>
      <c r="G7" s="74"/>
    </row>
    <row r="8" spans="1:7" s="53" customFormat="1" ht="8.25" customHeight="1" x14ac:dyDescent="0.25">
      <c r="A8" s="43"/>
      <c r="B8" s="43"/>
    </row>
    <row r="9" spans="1:7" ht="51" x14ac:dyDescent="0.25">
      <c r="A9" s="12" t="s">
        <v>90</v>
      </c>
      <c r="B9" s="12" t="s">
        <v>29</v>
      </c>
      <c r="C9" s="12" t="s">
        <v>87</v>
      </c>
      <c r="D9" s="12" t="s">
        <v>83</v>
      </c>
      <c r="E9" s="12" t="s">
        <v>88</v>
      </c>
    </row>
    <row r="10" spans="1:7" ht="10.5" customHeight="1" x14ac:dyDescent="0.25">
      <c r="A10" s="91">
        <v>1</v>
      </c>
      <c r="B10" s="91">
        <v>2</v>
      </c>
      <c r="C10" s="92">
        <v>3</v>
      </c>
      <c r="D10" s="92">
        <v>4</v>
      </c>
      <c r="E10" s="92">
        <v>5</v>
      </c>
    </row>
    <row r="11" spans="1:7" x14ac:dyDescent="0.25">
      <c r="A11" s="76"/>
      <c r="B11" s="24" t="s">
        <v>91</v>
      </c>
      <c r="C11" s="65">
        <f>C12+C15+C20+C26+C31</f>
        <v>4490000</v>
      </c>
      <c r="D11" s="65">
        <f>D12+D15+D20+D26+D31</f>
        <v>398500</v>
      </c>
      <c r="E11" s="65">
        <f>E12+E15+E20+E26+E31</f>
        <v>4888500</v>
      </c>
    </row>
    <row r="12" spans="1:7" x14ac:dyDescent="0.25">
      <c r="A12" s="77" t="s">
        <v>92</v>
      </c>
      <c r="B12" s="78" t="s">
        <v>67</v>
      </c>
      <c r="C12" s="79">
        <f t="shared" ref="C12:E13" si="0">C13</f>
        <v>2120714</v>
      </c>
      <c r="D12" s="79">
        <f t="shared" si="0"/>
        <v>207043</v>
      </c>
      <c r="E12" s="79">
        <f t="shared" si="0"/>
        <v>2327757</v>
      </c>
    </row>
    <row r="13" spans="1:7" x14ac:dyDescent="0.25">
      <c r="A13" s="80" t="s">
        <v>93</v>
      </c>
      <c r="B13" s="81" t="s">
        <v>67</v>
      </c>
      <c r="C13" s="67">
        <f t="shared" si="0"/>
        <v>2120714</v>
      </c>
      <c r="D13" s="67">
        <f t="shared" si="0"/>
        <v>207043</v>
      </c>
      <c r="E13" s="67">
        <f t="shared" si="0"/>
        <v>2327757</v>
      </c>
    </row>
    <row r="14" spans="1:7" x14ac:dyDescent="0.25">
      <c r="A14" s="82" t="s">
        <v>94</v>
      </c>
      <c r="B14" s="10" t="s">
        <v>95</v>
      </c>
      <c r="C14" s="64">
        <f>1805714+315000</f>
        <v>2120714</v>
      </c>
      <c r="D14" s="64">
        <f>E14-C14</f>
        <v>207043</v>
      </c>
      <c r="E14" s="64">
        <f>2012757+315000</f>
        <v>2327757</v>
      </c>
    </row>
    <row r="15" spans="1:7" x14ac:dyDescent="0.25">
      <c r="A15" s="77" t="s">
        <v>96</v>
      </c>
      <c r="B15" s="78" t="s">
        <v>70</v>
      </c>
      <c r="C15" s="79">
        <f t="shared" ref="C15:E15" si="1">C16</f>
        <v>38400</v>
      </c>
      <c r="D15" s="79">
        <f t="shared" si="1"/>
        <v>4000</v>
      </c>
      <c r="E15" s="79">
        <f t="shared" si="1"/>
        <v>42400</v>
      </c>
    </row>
    <row r="16" spans="1:7" x14ac:dyDescent="0.25">
      <c r="A16" s="83" t="s">
        <v>97</v>
      </c>
      <c r="B16" s="84" t="s">
        <v>98</v>
      </c>
      <c r="C16" s="67">
        <f t="shared" ref="C16:E16" si="2">SUM(C17:C19)</f>
        <v>38400</v>
      </c>
      <c r="D16" s="67">
        <f t="shared" si="2"/>
        <v>4000</v>
      </c>
      <c r="E16" s="67">
        <f t="shared" si="2"/>
        <v>42400</v>
      </c>
    </row>
    <row r="17" spans="1:5" x14ac:dyDescent="0.25">
      <c r="A17" s="85" t="s">
        <v>99</v>
      </c>
      <c r="B17" s="10" t="s">
        <v>100</v>
      </c>
      <c r="C17" s="64">
        <v>38000</v>
      </c>
      <c r="D17" s="64">
        <f>E17-C17</f>
        <v>4000</v>
      </c>
      <c r="E17" s="64">
        <v>42000</v>
      </c>
    </row>
    <row r="18" spans="1:5" x14ac:dyDescent="0.25">
      <c r="A18" s="85" t="s">
        <v>101</v>
      </c>
      <c r="B18" s="10" t="s">
        <v>102</v>
      </c>
      <c r="C18" s="64">
        <v>100</v>
      </c>
      <c r="D18" s="64">
        <f t="shared" ref="D18:D19" si="3">E18-C18</f>
        <v>0</v>
      </c>
      <c r="E18" s="64">
        <v>100</v>
      </c>
    </row>
    <row r="19" spans="1:5" x14ac:dyDescent="0.25">
      <c r="A19" s="85" t="s">
        <v>103</v>
      </c>
      <c r="B19" s="10" t="s">
        <v>104</v>
      </c>
      <c r="C19" s="64">
        <v>300</v>
      </c>
      <c r="D19" s="64">
        <f t="shared" si="3"/>
        <v>0</v>
      </c>
      <c r="E19" s="64">
        <v>300</v>
      </c>
    </row>
    <row r="20" spans="1:5" x14ac:dyDescent="0.25">
      <c r="A20" s="77" t="s">
        <v>105</v>
      </c>
      <c r="B20" s="87" t="s">
        <v>73</v>
      </c>
      <c r="C20" s="79">
        <f t="shared" ref="C20:E20" si="4">C21</f>
        <v>2260586</v>
      </c>
      <c r="D20" s="79">
        <f t="shared" si="4"/>
        <v>185157</v>
      </c>
      <c r="E20" s="79">
        <f t="shared" si="4"/>
        <v>2445743</v>
      </c>
    </row>
    <row r="21" spans="1:5" s="53" customFormat="1" x14ac:dyDescent="0.25">
      <c r="A21" s="83" t="s">
        <v>106</v>
      </c>
      <c r="B21" s="84" t="s">
        <v>73</v>
      </c>
      <c r="C21" s="63">
        <f>SUM(C22:C25)</f>
        <v>2260586</v>
      </c>
      <c r="D21" s="63">
        <f>SUM(D22:D25)</f>
        <v>185157</v>
      </c>
      <c r="E21" s="63">
        <f>SUM(E22:E25)</f>
        <v>2445743</v>
      </c>
    </row>
    <row r="22" spans="1:5" s="53" customFormat="1" x14ac:dyDescent="0.25">
      <c r="A22" s="85" t="s">
        <v>107</v>
      </c>
      <c r="B22" s="10" t="s">
        <v>108</v>
      </c>
      <c r="C22" s="64">
        <v>1311286</v>
      </c>
      <c r="D22" s="64">
        <f t="shared" ref="D22:D25" si="5">E22-C22</f>
        <v>91789</v>
      </c>
      <c r="E22" s="64">
        <v>1403075</v>
      </c>
    </row>
    <row r="23" spans="1:5" s="53" customFormat="1" x14ac:dyDescent="0.25">
      <c r="A23" s="85" t="s">
        <v>109</v>
      </c>
      <c r="B23" s="10" t="s">
        <v>110</v>
      </c>
      <c r="C23" s="64">
        <v>170301</v>
      </c>
      <c r="D23" s="64">
        <f t="shared" si="5"/>
        <v>19527</v>
      </c>
      <c r="E23" s="64">
        <v>189828</v>
      </c>
    </row>
    <row r="24" spans="1:5" x14ac:dyDescent="0.25">
      <c r="A24" s="85" t="s">
        <v>111</v>
      </c>
      <c r="B24" s="10" t="s">
        <v>112</v>
      </c>
      <c r="C24" s="64">
        <v>643999</v>
      </c>
      <c r="D24" s="64">
        <f t="shared" si="5"/>
        <v>73841</v>
      </c>
      <c r="E24" s="66">
        <v>717840</v>
      </c>
    </row>
    <row r="25" spans="1:5" x14ac:dyDescent="0.25">
      <c r="A25" s="85" t="s">
        <v>113</v>
      </c>
      <c r="B25" s="10" t="s">
        <v>114</v>
      </c>
      <c r="C25" s="64">
        <v>135000</v>
      </c>
      <c r="D25" s="64">
        <f t="shared" si="5"/>
        <v>0</v>
      </c>
      <c r="E25" s="66">
        <v>135000</v>
      </c>
    </row>
    <row r="26" spans="1:5" x14ac:dyDescent="0.25">
      <c r="A26" s="77" t="s">
        <v>115</v>
      </c>
      <c r="B26" s="87" t="s">
        <v>79</v>
      </c>
      <c r="C26" s="79">
        <f t="shared" ref="C26:E26" si="6">C27</f>
        <v>70000</v>
      </c>
      <c r="D26" s="79">
        <f t="shared" si="6"/>
        <v>1300</v>
      </c>
      <c r="E26" s="79">
        <f t="shared" si="6"/>
        <v>71300</v>
      </c>
    </row>
    <row r="27" spans="1:5" x14ac:dyDescent="0.25">
      <c r="A27" s="83" t="s">
        <v>116</v>
      </c>
      <c r="B27" s="84" t="s">
        <v>79</v>
      </c>
      <c r="C27" s="63">
        <f t="shared" ref="C27:E27" si="7">SUM(C28:C30)</f>
        <v>70000</v>
      </c>
      <c r="D27" s="63">
        <f t="shared" si="7"/>
        <v>1300</v>
      </c>
      <c r="E27" s="63">
        <f t="shared" si="7"/>
        <v>71300</v>
      </c>
    </row>
    <row r="28" spans="1:5" ht="27" customHeight="1" x14ac:dyDescent="0.25">
      <c r="A28" s="82" t="s">
        <v>117</v>
      </c>
      <c r="B28" s="10" t="s">
        <v>118</v>
      </c>
      <c r="C28" s="64">
        <v>53000</v>
      </c>
      <c r="D28" s="64">
        <f t="shared" ref="D28:D30" si="8">E28-C28</f>
        <v>0</v>
      </c>
      <c r="E28" s="66">
        <v>53000</v>
      </c>
    </row>
    <row r="29" spans="1:5" ht="25.5" x14ac:dyDescent="0.25">
      <c r="A29" s="82" t="s">
        <v>119</v>
      </c>
      <c r="B29" s="10" t="s">
        <v>120</v>
      </c>
      <c r="C29" s="64">
        <v>17000</v>
      </c>
      <c r="D29" s="64">
        <f t="shared" si="8"/>
        <v>0</v>
      </c>
      <c r="E29" s="66">
        <v>17000</v>
      </c>
    </row>
    <row r="30" spans="1:5" x14ac:dyDescent="0.25">
      <c r="A30" s="85" t="s">
        <v>121</v>
      </c>
      <c r="B30" s="10" t="s">
        <v>122</v>
      </c>
      <c r="C30" s="64">
        <v>0</v>
      </c>
      <c r="D30" s="64">
        <f t="shared" si="8"/>
        <v>1300</v>
      </c>
      <c r="E30" s="66">
        <f>200+100+1000</f>
        <v>1300</v>
      </c>
    </row>
    <row r="31" spans="1:5" ht="25.5" x14ac:dyDescent="0.25">
      <c r="A31" s="77" t="s">
        <v>125</v>
      </c>
      <c r="B31" s="87" t="s">
        <v>126</v>
      </c>
      <c r="C31" s="79">
        <f>C32</f>
        <v>300</v>
      </c>
      <c r="D31" s="79">
        <f t="shared" ref="D31:E31" si="9">D32</f>
        <v>1000</v>
      </c>
      <c r="E31" s="79">
        <f t="shared" si="9"/>
        <v>1300</v>
      </c>
    </row>
    <row r="32" spans="1:5" ht="25.5" x14ac:dyDescent="0.25">
      <c r="A32" s="83" t="s">
        <v>76</v>
      </c>
      <c r="B32" s="84" t="s">
        <v>126</v>
      </c>
      <c r="C32" s="63">
        <f>C33+C34</f>
        <v>300</v>
      </c>
      <c r="D32" s="63">
        <f t="shared" ref="D32:E32" si="10">D33+D34</f>
        <v>1000</v>
      </c>
      <c r="E32" s="63">
        <f t="shared" si="10"/>
        <v>1300</v>
      </c>
    </row>
    <row r="33" spans="1:5" ht="16.5" customHeight="1" x14ac:dyDescent="0.25">
      <c r="A33" s="82" t="s">
        <v>127</v>
      </c>
      <c r="B33" s="88" t="s">
        <v>128</v>
      </c>
      <c r="C33" s="64">
        <v>300</v>
      </c>
      <c r="D33" s="64">
        <f t="shared" ref="D33:D34" si="11">E33-C33</f>
        <v>0</v>
      </c>
      <c r="E33" s="66">
        <v>300</v>
      </c>
    </row>
    <row r="34" spans="1:5" x14ac:dyDescent="0.25">
      <c r="A34" s="82" t="s">
        <v>129</v>
      </c>
      <c r="B34" s="88" t="s">
        <v>130</v>
      </c>
      <c r="C34" s="64">
        <v>0</v>
      </c>
      <c r="D34" s="64">
        <f t="shared" si="11"/>
        <v>1000</v>
      </c>
      <c r="E34" s="66">
        <v>1000</v>
      </c>
    </row>
    <row r="35" spans="1:5" x14ac:dyDescent="0.25">
      <c r="A35" s="53"/>
      <c r="B35" s="53"/>
      <c r="C35" s="53"/>
      <c r="D35" s="53"/>
      <c r="E35" s="53"/>
    </row>
    <row r="36" spans="1:5" x14ac:dyDescent="0.25">
      <c r="A36" s="142"/>
      <c r="B36" s="142"/>
      <c r="C36" s="142"/>
      <c r="D36" s="142"/>
      <c r="E36" s="142"/>
    </row>
    <row r="37" spans="1:5" ht="30" customHeight="1" x14ac:dyDescent="0.25">
      <c r="A37" s="12" t="s">
        <v>90</v>
      </c>
      <c r="B37" s="12" t="s">
        <v>29</v>
      </c>
      <c r="C37" s="12" t="s">
        <v>87</v>
      </c>
      <c r="D37" s="12" t="s">
        <v>83</v>
      </c>
      <c r="E37" s="12" t="s">
        <v>88</v>
      </c>
    </row>
    <row r="38" spans="1:5" ht="10.5" customHeight="1" x14ac:dyDescent="0.25">
      <c r="A38" s="91">
        <v>1</v>
      </c>
      <c r="B38" s="91">
        <v>2</v>
      </c>
      <c r="C38" s="92">
        <v>3</v>
      </c>
      <c r="D38" s="92">
        <v>4</v>
      </c>
      <c r="E38" s="92">
        <v>5</v>
      </c>
    </row>
    <row r="39" spans="1:5" x14ac:dyDescent="0.25">
      <c r="A39" s="76"/>
      <c r="B39" s="24" t="s">
        <v>131</v>
      </c>
      <c r="C39" s="65">
        <f>C40+C43+C48+C54+C59</f>
        <v>4490000</v>
      </c>
      <c r="D39" s="65">
        <f>D40+D43+D48+D54+D59</f>
        <v>398500</v>
      </c>
      <c r="E39" s="65">
        <f>E40+E43+E48+E54+E59</f>
        <v>4888500</v>
      </c>
    </row>
    <row r="40" spans="1:5" x14ac:dyDescent="0.25">
      <c r="A40" s="77" t="s">
        <v>92</v>
      </c>
      <c r="B40" s="78" t="s">
        <v>67</v>
      </c>
      <c r="C40" s="79">
        <f t="shared" ref="C40:E41" si="12">C41</f>
        <v>2120714</v>
      </c>
      <c r="D40" s="79">
        <f t="shared" si="12"/>
        <v>207043</v>
      </c>
      <c r="E40" s="79">
        <f t="shared" si="12"/>
        <v>2327757</v>
      </c>
    </row>
    <row r="41" spans="1:5" x14ac:dyDescent="0.25">
      <c r="A41" s="80" t="s">
        <v>93</v>
      </c>
      <c r="B41" s="81" t="s">
        <v>67</v>
      </c>
      <c r="C41" s="67">
        <f t="shared" si="12"/>
        <v>2120714</v>
      </c>
      <c r="D41" s="67">
        <f t="shared" si="12"/>
        <v>207043</v>
      </c>
      <c r="E41" s="67">
        <f t="shared" si="12"/>
        <v>2327757</v>
      </c>
    </row>
    <row r="42" spans="1:5" x14ac:dyDescent="0.25">
      <c r="A42" s="82" t="s">
        <v>94</v>
      </c>
      <c r="B42" s="10" t="s">
        <v>95</v>
      </c>
      <c r="C42" s="64">
        <f>1805714+315000</f>
        <v>2120714</v>
      </c>
      <c r="D42" s="64">
        <f t="shared" ref="D42" si="13">E42-C42</f>
        <v>207043</v>
      </c>
      <c r="E42" s="64">
        <f>2012757+315000</f>
        <v>2327757</v>
      </c>
    </row>
    <row r="43" spans="1:5" x14ac:dyDescent="0.25">
      <c r="A43" s="77" t="s">
        <v>96</v>
      </c>
      <c r="B43" s="78" t="s">
        <v>70</v>
      </c>
      <c r="C43" s="79">
        <f t="shared" ref="C43:E43" si="14">C44</f>
        <v>38400</v>
      </c>
      <c r="D43" s="79">
        <f t="shared" si="14"/>
        <v>4000</v>
      </c>
      <c r="E43" s="79">
        <f t="shared" si="14"/>
        <v>42400</v>
      </c>
    </row>
    <row r="44" spans="1:5" x14ac:dyDescent="0.25">
      <c r="A44" s="83" t="s">
        <v>97</v>
      </c>
      <c r="B44" s="84" t="s">
        <v>98</v>
      </c>
      <c r="C44" s="67">
        <f t="shared" ref="C44:E44" si="15">SUM(C45:C47)</f>
        <v>38400</v>
      </c>
      <c r="D44" s="67">
        <f t="shared" si="15"/>
        <v>4000</v>
      </c>
      <c r="E44" s="67">
        <f t="shared" si="15"/>
        <v>42400</v>
      </c>
    </row>
    <row r="45" spans="1:5" x14ac:dyDescent="0.25">
      <c r="A45" s="85" t="s">
        <v>99</v>
      </c>
      <c r="B45" s="10" t="s">
        <v>100</v>
      </c>
      <c r="C45" s="64">
        <v>38000</v>
      </c>
      <c r="D45" s="64">
        <f t="shared" ref="D45:D47" si="16">E45-C45</f>
        <v>4000</v>
      </c>
      <c r="E45" s="64">
        <v>42000</v>
      </c>
    </row>
    <row r="46" spans="1:5" x14ac:dyDescent="0.25">
      <c r="A46" s="85" t="s">
        <v>101</v>
      </c>
      <c r="B46" s="10" t="s">
        <v>102</v>
      </c>
      <c r="C46" s="64">
        <v>100</v>
      </c>
      <c r="D46" s="64">
        <f t="shared" si="16"/>
        <v>0</v>
      </c>
      <c r="E46" s="64">
        <v>100</v>
      </c>
    </row>
    <row r="47" spans="1:5" x14ac:dyDescent="0.25">
      <c r="A47" s="85" t="s">
        <v>103</v>
      </c>
      <c r="B47" s="10" t="s">
        <v>104</v>
      </c>
      <c r="C47" s="64">
        <v>300</v>
      </c>
      <c r="D47" s="64">
        <f t="shared" si="16"/>
        <v>0</v>
      </c>
      <c r="E47" s="64">
        <v>300</v>
      </c>
    </row>
    <row r="48" spans="1:5" x14ac:dyDescent="0.25">
      <c r="A48" s="77" t="s">
        <v>105</v>
      </c>
      <c r="B48" s="87" t="s">
        <v>73</v>
      </c>
      <c r="C48" s="79">
        <f t="shared" ref="C48:E48" si="17">C49</f>
        <v>2260586</v>
      </c>
      <c r="D48" s="79">
        <f t="shared" si="17"/>
        <v>185157</v>
      </c>
      <c r="E48" s="79">
        <f t="shared" si="17"/>
        <v>2445743</v>
      </c>
    </row>
    <row r="49" spans="1:5" x14ac:dyDescent="0.25">
      <c r="A49" s="83" t="s">
        <v>106</v>
      </c>
      <c r="B49" s="84" t="s">
        <v>73</v>
      </c>
      <c r="C49" s="63">
        <f>SUM(C50:C53)</f>
        <v>2260586</v>
      </c>
      <c r="D49" s="63">
        <f>SUM(D50:D53)</f>
        <v>185157</v>
      </c>
      <c r="E49" s="63">
        <f>SUM(E50:E53)</f>
        <v>2445743</v>
      </c>
    </row>
    <row r="50" spans="1:5" x14ac:dyDescent="0.25">
      <c r="A50" s="85" t="s">
        <v>107</v>
      </c>
      <c r="B50" s="10" t="s">
        <v>108</v>
      </c>
      <c r="C50" s="64">
        <v>1311286</v>
      </c>
      <c r="D50" s="64">
        <f t="shared" ref="D50:D53" si="18">E50-C50</f>
        <v>91789</v>
      </c>
      <c r="E50" s="64">
        <v>1403075</v>
      </c>
    </row>
    <row r="51" spans="1:5" x14ac:dyDescent="0.25">
      <c r="A51" s="85" t="s">
        <v>109</v>
      </c>
      <c r="B51" s="10" t="s">
        <v>110</v>
      </c>
      <c r="C51" s="64">
        <v>170301</v>
      </c>
      <c r="D51" s="64">
        <f t="shared" si="18"/>
        <v>19527</v>
      </c>
      <c r="E51" s="64">
        <v>189828</v>
      </c>
    </row>
    <row r="52" spans="1:5" x14ac:dyDescent="0.25">
      <c r="A52" s="85" t="s">
        <v>111</v>
      </c>
      <c r="B52" s="10" t="s">
        <v>112</v>
      </c>
      <c r="C52" s="64">
        <v>643999</v>
      </c>
      <c r="D52" s="64">
        <f t="shared" si="18"/>
        <v>73841</v>
      </c>
      <c r="E52" s="66">
        <v>717840</v>
      </c>
    </row>
    <row r="53" spans="1:5" x14ac:dyDescent="0.25">
      <c r="A53" s="85" t="s">
        <v>113</v>
      </c>
      <c r="B53" s="10" t="s">
        <v>114</v>
      </c>
      <c r="C53" s="64">
        <v>135000</v>
      </c>
      <c r="D53" s="64">
        <f t="shared" si="18"/>
        <v>0</v>
      </c>
      <c r="E53" s="66">
        <v>135000</v>
      </c>
    </row>
    <row r="54" spans="1:5" x14ac:dyDescent="0.25">
      <c r="A54" s="89" t="s">
        <v>115</v>
      </c>
      <c r="B54" s="87" t="s">
        <v>79</v>
      </c>
      <c r="C54" s="79">
        <f t="shared" ref="C54:E54" si="19">C55</f>
        <v>70000</v>
      </c>
      <c r="D54" s="79">
        <f t="shared" si="19"/>
        <v>1300</v>
      </c>
      <c r="E54" s="79">
        <f t="shared" si="19"/>
        <v>71300</v>
      </c>
    </row>
    <row r="55" spans="1:5" x14ac:dyDescent="0.25">
      <c r="A55" s="90" t="s">
        <v>116</v>
      </c>
      <c r="B55" s="84" t="s">
        <v>79</v>
      </c>
      <c r="C55" s="63">
        <f>SUM(C56:C58)</f>
        <v>70000</v>
      </c>
      <c r="D55" s="63">
        <f>SUM(D56:D58)</f>
        <v>1300</v>
      </c>
      <c r="E55" s="63">
        <f>SUM(E56:E58)</f>
        <v>71300</v>
      </c>
    </row>
    <row r="56" spans="1:5" ht="23.25" customHeight="1" x14ac:dyDescent="0.25">
      <c r="A56" s="82" t="s">
        <v>117</v>
      </c>
      <c r="B56" s="10" t="s">
        <v>118</v>
      </c>
      <c r="C56" s="64">
        <v>53000</v>
      </c>
      <c r="D56" s="64">
        <f t="shared" ref="D56:D58" si="20">E56-C56</f>
        <v>0</v>
      </c>
      <c r="E56" s="66">
        <v>53000</v>
      </c>
    </row>
    <row r="57" spans="1:5" ht="25.5" x14ac:dyDescent="0.25">
      <c r="A57" s="82" t="s">
        <v>119</v>
      </c>
      <c r="B57" s="10" t="s">
        <v>120</v>
      </c>
      <c r="C57" s="64">
        <v>17000</v>
      </c>
      <c r="D57" s="64">
        <f t="shared" si="20"/>
        <v>0</v>
      </c>
      <c r="E57" s="66">
        <v>17000</v>
      </c>
    </row>
    <row r="58" spans="1:5" x14ac:dyDescent="0.25">
      <c r="A58" s="85" t="s">
        <v>121</v>
      </c>
      <c r="B58" s="10" t="s">
        <v>122</v>
      </c>
      <c r="C58" s="64">
        <v>0</v>
      </c>
      <c r="D58" s="64">
        <f t="shared" si="20"/>
        <v>1300</v>
      </c>
      <c r="E58" s="66">
        <v>1300</v>
      </c>
    </row>
    <row r="59" spans="1:5" ht="25.5" x14ac:dyDescent="0.25">
      <c r="A59" s="89" t="s">
        <v>125</v>
      </c>
      <c r="B59" s="87" t="s">
        <v>126</v>
      </c>
      <c r="C59" s="79">
        <f t="shared" ref="C59:D59" si="21">C60+C62</f>
        <v>300</v>
      </c>
      <c r="D59" s="79">
        <f t="shared" si="21"/>
        <v>1000</v>
      </c>
      <c r="E59" s="79">
        <f>E60+E62</f>
        <v>1300</v>
      </c>
    </row>
    <row r="60" spans="1:5" ht="25.5" x14ac:dyDescent="0.25">
      <c r="A60" s="90" t="s">
        <v>76</v>
      </c>
      <c r="B60" s="84" t="s">
        <v>126</v>
      </c>
      <c r="C60" s="63">
        <f t="shared" ref="C60:E60" si="22">C61</f>
        <v>300</v>
      </c>
      <c r="D60" s="63">
        <f t="shared" si="22"/>
        <v>0</v>
      </c>
      <c r="E60" s="63">
        <f t="shared" si="22"/>
        <v>300</v>
      </c>
    </row>
    <row r="61" spans="1:5" ht="17.25" customHeight="1" x14ac:dyDescent="0.25">
      <c r="A61" s="82" t="s">
        <v>127</v>
      </c>
      <c r="B61" s="88" t="s">
        <v>128</v>
      </c>
      <c r="C61" s="64">
        <v>300</v>
      </c>
      <c r="D61" s="64">
        <f t="shared" ref="D61:D62" si="23">E61-C61</f>
        <v>0</v>
      </c>
      <c r="E61" s="66">
        <v>300</v>
      </c>
    </row>
    <row r="62" spans="1:5" x14ac:dyDescent="0.25">
      <c r="A62" s="82" t="s">
        <v>129</v>
      </c>
      <c r="B62" s="88" t="s">
        <v>130</v>
      </c>
      <c r="C62" s="64">
        <v>0</v>
      </c>
      <c r="D62" s="64">
        <f t="shared" si="23"/>
        <v>1000</v>
      </c>
      <c r="E62" s="66">
        <v>1000</v>
      </c>
    </row>
  </sheetData>
  <mergeCells count="5">
    <mergeCell ref="A36:E36"/>
    <mergeCell ref="A1:E1"/>
    <mergeCell ref="A3:E3"/>
    <mergeCell ref="A5:E5"/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workbookViewId="0">
      <selection activeCell="A7" sqref="A7:D12"/>
    </sheetView>
  </sheetViews>
  <sheetFormatPr defaultRowHeight="15" x14ac:dyDescent="0.25"/>
  <cols>
    <col min="1" max="1" width="34.140625" customWidth="1"/>
    <col min="2" max="4" width="16.7109375" customWidth="1"/>
  </cols>
  <sheetData>
    <row r="1" spans="1:7" ht="42" customHeight="1" x14ac:dyDescent="0.25">
      <c r="A1" s="135" t="s">
        <v>89</v>
      </c>
      <c r="B1" s="135"/>
      <c r="C1" s="135"/>
      <c r="D1" s="135"/>
    </row>
    <row r="2" spans="1:7" ht="18" customHeight="1" x14ac:dyDescent="0.25">
      <c r="A2" s="2"/>
      <c r="B2" s="2"/>
      <c r="C2" s="2"/>
      <c r="D2" s="2"/>
    </row>
    <row r="3" spans="1:7" ht="15.75" x14ac:dyDescent="0.25">
      <c r="A3" s="122" t="s">
        <v>17</v>
      </c>
      <c r="B3" s="122"/>
      <c r="C3" s="136"/>
      <c r="D3" s="136"/>
    </row>
    <row r="4" spans="1:7" ht="18" x14ac:dyDescent="0.25">
      <c r="A4" s="43"/>
      <c r="B4" s="43"/>
      <c r="C4" s="44"/>
      <c r="D4" s="44"/>
    </row>
    <row r="5" spans="1:7" ht="18" customHeight="1" x14ac:dyDescent="0.25">
      <c r="A5" s="122" t="s">
        <v>4</v>
      </c>
      <c r="B5" s="123"/>
      <c r="C5" s="123"/>
      <c r="D5" s="123"/>
    </row>
    <row r="6" spans="1:7" ht="7.5" customHeight="1" x14ac:dyDescent="0.25">
      <c r="A6" s="43"/>
      <c r="B6" s="43"/>
      <c r="C6" s="44"/>
      <c r="D6" s="44"/>
    </row>
    <row r="7" spans="1:7" ht="15.75" customHeight="1" x14ac:dyDescent="0.25">
      <c r="A7" s="143" t="s">
        <v>154</v>
      </c>
      <c r="B7" s="143"/>
      <c r="C7" s="143"/>
      <c r="D7" s="143"/>
      <c r="E7" s="114"/>
      <c r="F7" s="114"/>
      <c r="G7" s="114"/>
    </row>
    <row r="8" spans="1:7" ht="7.5" customHeight="1" x14ac:dyDescent="0.25">
      <c r="A8" s="43"/>
      <c r="B8" s="43"/>
      <c r="C8" s="44"/>
      <c r="D8" s="44"/>
    </row>
    <row r="9" spans="1:7" ht="25.5" x14ac:dyDescent="0.25">
      <c r="A9" s="12" t="s">
        <v>36</v>
      </c>
      <c r="B9" s="12" t="s">
        <v>87</v>
      </c>
      <c r="C9" s="12" t="s">
        <v>83</v>
      </c>
      <c r="D9" s="12" t="s">
        <v>88</v>
      </c>
    </row>
    <row r="10" spans="1:7" ht="15.75" customHeight="1" x14ac:dyDescent="0.25">
      <c r="A10" s="5" t="s">
        <v>13</v>
      </c>
      <c r="B10" s="67">
        <f>B11</f>
        <v>4490000</v>
      </c>
      <c r="C10" s="67">
        <v>3094500</v>
      </c>
      <c r="D10" s="67">
        <f>D11</f>
        <v>4888500</v>
      </c>
    </row>
    <row r="11" spans="1:7" ht="15.75" customHeight="1" x14ac:dyDescent="0.25">
      <c r="A11" s="5" t="s">
        <v>64</v>
      </c>
      <c r="B11" s="64">
        <f>B12</f>
        <v>4490000</v>
      </c>
      <c r="C11" s="64">
        <f>D11-B11</f>
        <v>398500</v>
      </c>
      <c r="D11" s="64">
        <f>D12</f>
        <v>4888500</v>
      </c>
    </row>
    <row r="12" spans="1:7" x14ac:dyDescent="0.25">
      <c r="A12" s="10" t="s">
        <v>65</v>
      </c>
      <c r="B12" s="64">
        <v>4490000</v>
      </c>
      <c r="C12" s="64">
        <f>D12-B12</f>
        <v>398500</v>
      </c>
      <c r="D12" s="64">
        <v>4888500</v>
      </c>
    </row>
  </sheetData>
  <mergeCells count="4">
    <mergeCell ref="A1:D1"/>
    <mergeCell ref="A3:D3"/>
    <mergeCell ref="A5:D5"/>
    <mergeCell ref="A7:D7"/>
  </mergeCells>
  <pageMargins left="0.9055118110236221" right="0.70866141732283472" top="0.74803149606299213" bottom="0.74803149606299213" header="0.31496062992125984" footer="0.31496062992125984"/>
  <pageSetup paperSize="9" scale="75" orientation="portrait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workbookViewId="0">
      <selection activeCell="A5" sqref="A5:F14"/>
    </sheetView>
  </sheetViews>
  <sheetFormatPr defaultRowHeight="15" x14ac:dyDescent="0.25"/>
  <cols>
    <col min="1" max="1" width="7.42578125" customWidth="1"/>
    <col min="2" max="2" width="8.42578125" bestFit="1" customWidth="1"/>
    <col min="3" max="3" width="31.85546875" customWidth="1"/>
    <col min="4" max="4" width="12.7109375" customWidth="1"/>
    <col min="5" max="5" width="11.85546875" customWidth="1"/>
    <col min="6" max="6" width="11.28515625" customWidth="1"/>
  </cols>
  <sheetData>
    <row r="1" spans="1:7" ht="42" customHeight="1" x14ac:dyDescent="0.25">
      <c r="A1" s="135" t="s">
        <v>89</v>
      </c>
      <c r="B1" s="135"/>
      <c r="C1" s="135"/>
      <c r="D1" s="135"/>
      <c r="E1" s="135"/>
      <c r="F1" s="135"/>
    </row>
    <row r="2" spans="1:7" s="53" customFormat="1" ht="18" customHeight="1" x14ac:dyDescent="0.25">
      <c r="A2" s="43"/>
      <c r="B2" s="43"/>
      <c r="C2" s="43"/>
      <c r="D2" s="43"/>
      <c r="E2" s="43"/>
      <c r="F2" s="43"/>
    </row>
    <row r="3" spans="1:7" s="53" customFormat="1" ht="15.75" customHeight="1" x14ac:dyDescent="0.25">
      <c r="A3" s="122" t="s">
        <v>17</v>
      </c>
      <c r="B3" s="122"/>
      <c r="C3" s="122"/>
      <c r="D3" s="122"/>
      <c r="E3" s="122"/>
      <c r="F3" s="122"/>
    </row>
    <row r="4" spans="1:7" s="53" customFormat="1" ht="11.25" customHeight="1" x14ac:dyDescent="0.25">
      <c r="A4" s="43"/>
      <c r="B4" s="43"/>
      <c r="C4" s="43"/>
      <c r="D4" s="43"/>
      <c r="E4" s="44"/>
      <c r="F4" s="44"/>
    </row>
    <row r="5" spans="1:7" s="53" customFormat="1" ht="18" customHeight="1" x14ac:dyDescent="0.25">
      <c r="A5" s="143" t="s">
        <v>155</v>
      </c>
      <c r="B5" s="143"/>
      <c r="C5" s="143"/>
      <c r="D5" s="143"/>
      <c r="E5" s="143"/>
      <c r="F5" s="143"/>
      <c r="G5" s="114"/>
    </row>
    <row r="6" spans="1:7" s="53" customFormat="1" ht="6" customHeight="1" x14ac:dyDescent="0.25">
      <c r="A6" s="43"/>
      <c r="B6" s="43"/>
      <c r="C6" s="43"/>
      <c r="D6" s="43"/>
      <c r="E6" s="44"/>
      <c r="F6" s="44"/>
    </row>
    <row r="7" spans="1:7" ht="25.5" x14ac:dyDescent="0.25">
      <c r="A7" s="12" t="s">
        <v>5</v>
      </c>
      <c r="B7" s="11" t="s">
        <v>6</v>
      </c>
      <c r="C7" s="11" t="s">
        <v>29</v>
      </c>
      <c r="D7" s="12" t="s">
        <v>87</v>
      </c>
      <c r="E7" s="12" t="s">
        <v>83</v>
      </c>
      <c r="F7" s="12" t="s">
        <v>88</v>
      </c>
    </row>
    <row r="8" spans="1:7" x14ac:dyDescent="0.25">
      <c r="A8" s="22"/>
      <c r="B8" s="23"/>
      <c r="C8" s="21" t="s">
        <v>41</v>
      </c>
      <c r="D8" s="36">
        <v>0</v>
      </c>
      <c r="E8" s="36">
        <v>0</v>
      </c>
      <c r="F8" s="36">
        <v>0</v>
      </c>
    </row>
    <row r="9" spans="1:7" ht="25.5" x14ac:dyDescent="0.25">
      <c r="A9" s="5">
        <v>8</v>
      </c>
      <c r="B9" s="5"/>
      <c r="C9" s="5" t="s">
        <v>14</v>
      </c>
      <c r="D9" s="3">
        <v>0</v>
      </c>
      <c r="E9" s="3">
        <v>0</v>
      </c>
      <c r="F9" s="3">
        <v>0</v>
      </c>
    </row>
    <row r="10" spans="1:7" x14ac:dyDescent="0.25">
      <c r="A10" s="5"/>
      <c r="B10" s="9">
        <v>84</v>
      </c>
      <c r="C10" s="9" t="s">
        <v>21</v>
      </c>
      <c r="D10" s="3">
        <v>0</v>
      </c>
      <c r="E10" s="3">
        <v>0</v>
      </c>
      <c r="F10" s="3">
        <v>0</v>
      </c>
    </row>
    <row r="11" spans="1:7" x14ac:dyDescent="0.25">
      <c r="A11" s="5"/>
      <c r="B11" s="9"/>
      <c r="C11" s="25"/>
      <c r="D11" s="3"/>
      <c r="E11" s="3"/>
      <c r="F11" s="3"/>
    </row>
    <row r="12" spans="1:7" x14ac:dyDescent="0.25">
      <c r="A12" s="5"/>
      <c r="B12" s="9"/>
      <c r="C12" s="21" t="s">
        <v>44</v>
      </c>
      <c r="D12" s="3">
        <v>0</v>
      </c>
      <c r="E12" s="3">
        <v>0</v>
      </c>
      <c r="F12" s="3">
        <v>0</v>
      </c>
    </row>
    <row r="13" spans="1:7" ht="25.5" x14ac:dyDescent="0.25">
      <c r="A13" s="8">
        <v>5</v>
      </c>
      <c r="B13" s="8"/>
      <c r="C13" s="13" t="s">
        <v>15</v>
      </c>
      <c r="D13" s="3">
        <v>0</v>
      </c>
      <c r="E13" s="3">
        <v>0</v>
      </c>
      <c r="F13" s="3">
        <v>0</v>
      </c>
    </row>
    <row r="14" spans="1:7" ht="25.5" x14ac:dyDescent="0.25">
      <c r="A14" s="9"/>
      <c r="B14" s="9">
        <v>54</v>
      </c>
      <c r="C14" s="14" t="s">
        <v>22</v>
      </c>
      <c r="D14" s="3">
        <v>0</v>
      </c>
      <c r="E14" s="3">
        <v>0</v>
      </c>
      <c r="F14" s="4">
        <v>0</v>
      </c>
    </row>
  </sheetData>
  <mergeCells count="3">
    <mergeCell ref="A1:F1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6"/>
  <sheetViews>
    <sheetView workbookViewId="0">
      <selection activeCell="A5" sqref="A5:D16"/>
    </sheetView>
  </sheetViews>
  <sheetFormatPr defaultRowHeight="15" x14ac:dyDescent="0.25"/>
  <cols>
    <col min="1" max="1" width="36.7109375" customWidth="1"/>
    <col min="2" max="4" width="13.140625" customWidth="1"/>
  </cols>
  <sheetData>
    <row r="1" spans="1:4" ht="48" customHeight="1" x14ac:dyDescent="0.25">
      <c r="A1" s="135" t="s">
        <v>89</v>
      </c>
      <c r="B1" s="135"/>
      <c r="C1" s="135"/>
      <c r="D1" s="135"/>
    </row>
    <row r="2" spans="1:4" ht="18" customHeight="1" x14ac:dyDescent="0.25">
      <c r="A2" s="2"/>
      <c r="B2" s="2"/>
      <c r="C2" s="2"/>
      <c r="D2" s="2"/>
    </row>
    <row r="3" spans="1:4" s="53" customFormat="1" ht="15.75" customHeight="1" x14ac:dyDescent="0.25">
      <c r="A3" s="122" t="s">
        <v>17</v>
      </c>
      <c r="B3" s="122"/>
      <c r="C3" s="122"/>
      <c r="D3" s="122"/>
    </row>
    <row r="4" spans="1:4" s="53" customFormat="1" ht="12.75" customHeight="1" x14ac:dyDescent="0.25">
      <c r="A4" s="43"/>
      <c r="B4" s="43"/>
      <c r="C4" s="44"/>
      <c r="D4" s="44"/>
    </row>
    <row r="5" spans="1:4" s="53" customFormat="1" ht="33" customHeight="1" x14ac:dyDescent="0.25">
      <c r="A5" s="142" t="s">
        <v>156</v>
      </c>
      <c r="B5" s="142"/>
      <c r="C5" s="142"/>
      <c r="D5" s="142"/>
    </row>
    <row r="6" spans="1:4" s="53" customFormat="1" ht="9" customHeight="1" x14ac:dyDescent="0.25">
      <c r="A6" s="43"/>
      <c r="B6" s="43"/>
      <c r="C6" s="44"/>
      <c r="D6" s="44"/>
    </row>
    <row r="7" spans="1:4" ht="25.5" x14ac:dyDescent="0.25">
      <c r="A7" s="11" t="s">
        <v>36</v>
      </c>
      <c r="B7" s="12" t="s">
        <v>87</v>
      </c>
      <c r="C7" s="12" t="s">
        <v>83</v>
      </c>
      <c r="D7" s="12" t="s">
        <v>88</v>
      </c>
    </row>
    <row r="8" spans="1:4" x14ac:dyDescent="0.25">
      <c r="A8" s="5" t="s">
        <v>41</v>
      </c>
      <c r="B8" s="3">
        <v>0</v>
      </c>
      <c r="C8" s="3">
        <v>0</v>
      </c>
      <c r="D8" s="3">
        <v>0</v>
      </c>
    </row>
    <row r="9" spans="1:4" ht="15" customHeight="1" x14ac:dyDescent="0.25">
      <c r="A9" s="5" t="s">
        <v>42</v>
      </c>
      <c r="B9" s="3">
        <v>0</v>
      </c>
      <c r="C9" s="3">
        <v>0</v>
      </c>
      <c r="D9" s="3">
        <v>0</v>
      </c>
    </row>
    <row r="10" spans="1:4" ht="15" customHeight="1" x14ac:dyDescent="0.25">
      <c r="A10" s="10" t="s">
        <v>43</v>
      </c>
      <c r="B10" s="3">
        <v>0</v>
      </c>
      <c r="C10" s="3">
        <v>0</v>
      </c>
      <c r="D10" s="3">
        <v>0</v>
      </c>
    </row>
    <row r="11" spans="1:4" ht="15" customHeight="1" x14ac:dyDescent="0.25">
      <c r="A11" s="10"/>
      <c r="B11" s="3"/>
      <c r="C11" s="3"/>
      <c r="D11" s="3"/>
    </row>
    <row r="12" spans="1:4" ht="15" customHeight="1" x14ac:dyDescent="0.25">
      <c r="A12" s="5" t="s">
        <v>44</v>
      </c>
      <c r="B12" s="3">
        <v>0</v>
      </c>
      <c r="C12" s="3">
        <v>0</v>
      </c>
      <c r="D12" s="3">
        <v>0</v>
      </c>
    </row>
    <row r="13" spans="1:4" x14ac:dyDescent="0.25">
      <c r="A13" s="13" t="s">
        <v>37</v>
      </c>
      <c r="B13" s="3">
        <v>0</v>
      </c>
      <c r="C13" s="3">
        <v>0</v>
      </c>
      <c r="D13" s="3">
        <v>0</v>
      </c>
    </row>
    <row r="14" spans="1:4" x14ac:dyDescent="0.25">
      <c r="A14" s="7" t="s">
        <v>38</v>
      </c>
      <c r="B14" s="3">
        <v>0</v>
      </c>
      <c r="C14" s="3">
        <v>0</v>
      </c>
      <c r="D14" s="4">
        <v>0</v>
      </c>
    </row>
    <row r="15" spans="1:4" x14ac:dyDescent="0.25">
      <c r="A15" s="13" t="s">
        <v>39</v>
      </c>
      <c r="B15" s="3">
        <v>0</v>
      </c>
      <c r="C15" s="3">
        <v>0</v>
      </c>
      <c r="D15" s="4">
        <v>0</v>
      </c>
    </row>
    <row r="16" spans="1:4" x14ac:dyDescent="0.25">
      <c r="A16" s="7" t="s">
        <v>40</v>
      </c>
      <c r="B16" s="3">
        <v>0</v>
      </c>
      <c r="C16" s="3">
        <v>0</v>
      </c>
      <c r="D16" s="4">
        <v>0</v>
      </c>
    </row>
  </sheetData>
  <mergeCells count="3">
    <mergeCell ref="A1:D1"/>
    <mergeCell ref="A3:D3"/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89"/>
  <sheetViews>
    <sheetView topLeftCell="A102" workbookViewId="0">
      <selection activeCell="G108" sqref="G108"/>
    </sheetView>
  </sheetViews>
  <sheetFormatPr defaultRowHeight="15" x14ac:dyDescent="0.25"/>
  <cols>
    <col min="1" max="1" width="7.42578125" bestFit="1" customWidth="1"/>
    <col min="2" max="2" width="5.140625" customWidth="1"/>
    <col min="3" max="3" width="4.28515625" customWidth="1"/>
    <col min="4" max="4" width="44" customWidth="1"/>
    <col min="5" max="5" width="12.7109375" customWidth="1"/>
    <col min="6" max="7" width="12.28515625" customWidth="1"/>
  </cols>
  <sheetData>
    <row r="1" spans="1:7" ht="39.75" customHeight="1" x14ac:dyDescent="0.25">
      <c r="A1" s="135" t="s">
        <v>89</v>
      </c>
      <c r="B1" s="135"/>
      <c r="C1" s="135"/>
      <c r="D1" s="135"/>
      <c r="E1" s="135"/>
      <c r="F1" s="135"/>
      <c r="G1" s="135"/>
    </row>
    <row r="2" spans="1:7" s="53" customFormat="1" ht="9" customHeight="1" x14ac:dyDescent="0.25">
      <c r="A2" s="43"/>
      <c r="B2" s="43"/>
      <c r="C2" s="43"/>
      <c r="D2" s="43"/>
      <c r="E2" s="44"/>
    </row>
    <row r="3" spans="1:7" s="53" customFormat="1" ht="18" customHeight="1" x14ac:dyDescent="0.25">
      <c r="A3" s="122" t="s">
        <v>16</v>
      </c>
      <c r="B3" s="122"/>
      <c r="C3" s="122"/>
      <c r="D3" s="122"/>
      <c r="E3" s="122"/>
      <c r="F3" s="122"/>
      <c r="G3" s="122"/>
    </row>
    <row r="4" spans="1:7" s="53" customFormat="1" ht="5.25" customHeight="1" x14ac:dyDescent="0.25">
      <c r="A4" s="43"/>
      <c r="B4" s="43"/>
      <c r="C4" s="43"/>
      <c r="D4" s="43"/>
      <c r="E4" s="44"/>
    </row>
    <row r="5" spans="1:7" ht="25.5" x14ac:dyDescent="0.25">
      <c r="A5" s="165" t="s">
        <v>18</v>
      </c>
      <c r="B5" s="166"/>
      <c r="C5" s="167"/>
      <c r="D5" s="11" t="s">
        <v>19</v>
      </c>
      <c r="E5" s="12" t="s">
        <v>87</v>
      </c>
      <c r="F5" s="12" t="s">
        <v>83</v>
      </c>
      <c r="G5" s="12" t="s">
        <v>88</v>
      </c>
    </row>
    <row r="6" spans="1:7" ht="26.25" customHeight="1" x14ac:dyDescent="0.25">
      <c r="A6" s="168">
        <v>1</v>
      </c>
      <c r="B6" s="169"/>
      <c r="C6" s="170"/>
      <c r="D6" s="75">
        <v>2</v>
      </c>
      <c r="E6" s="75">
        <v>5</v>
      </c>
      <c r="F6" s="75">
        <v>6</v>
      </c>
      <c r="G6" s="75">
        <v>7</v>
      </c>
    </row>
    <row r="7" spans="1:7" ht="16.5" customHeight="1" x14ac:dyDescent="0.25">
      <c r="A7" s="159" t="s">
        <v>132</v>
      </c>
      <c r="B7" s="160"/>
      <c r="C7" s="161"/>
      <c r="D7" s="21" t="s">
        <v>133</v>
      </c>
      <c r="E7" s="65">
        <f>SUM(E8:E12)</f>
        <v>4490000</v>
      </c>
      <c r="F7" s="65">
        <f>SUM(F8:F12)</f>
        <v>398500</v>
      </c>
      <c r="G7" s="65">
        <f>SUM(G8:G12)</f>
        <v>4888500</v>
      </c>
    </row>
    <row r="8" spans="1:7" ht="14.1" customHeight="1" x14ac:dyDescent="0.25">
      <c r="A8" s="93" t="s">
        <v>92</v>
      </c>
      <c r="B8" s="94"/>
      <c r="C8" s="95"/>
      <c r="D8" s="15" t="s">
        <v>67</v>
      </c>
      <c r="E8" s="64">
        <v>2120714</v>
      </c>
      <c r="F8" s="64">
        <f>G8-E8</f>
        <v>207043</v>
      </c>
      <c r="G8" s="66">
        <f>2012757+315000</f>
        <v>2327757</v>
      </c>
    </row>
    <row r="9" spans="1:7" ht="14.1" customHeight="1" x14ac:dyDescent="0.25">
      <c r="A9" s="93" t="s">
        <v>96</v>
      </c>
      <c r="B9" s="94"/>
      <c r="C9" s="95"/>
      <c r="D9" s="15" t="s">
        <v>70</v>
      </c>
      <c r="E9" s="64">
        <v>38400</v>
      </c>
      <c r="F9" s="64">
        <f t="shared" ref="F9:F12" si="0">G9-E9</f>
        <v>4000</v>
      </c>
      <c r="G9" s="66">
        <v>42400</v>
      </c>
    </row>
    <row r="10" spans="1:7" s="37" customFormat="1" ht="14.1" customHeight="1" x14ac:dyDescent="0.25">
      <c r="A10" s="93" t="s">
        <v>105</v>
      </c>
      <c r="B10" s="94"/>
      <c r="C10" s="95"/>
      <c r="D10" s="15" t="s">
        <v>73</v>
      </c>
      <c r="E10" s="64">
        <v>2260586</v>
      </c>
      <c r="F10" s="64">
        <f t="shared" si="0"/>
        <v>185157</v>
      </c>
      <c r="G10" s="64">
        <f>1403075+189828+717840+135000</f>
        <v>2445743</v>
      </c>
    </row>
    <row r="11" spans="1:7" ht="14.1" customHeight="1" x14ac:dyDescent="0.25">
      <c r="A11" s="93" t="s">
        <v>134</v>
      </c>
      <c r="B11" s="94"/>
      <c r="C11" s="95"/>
      <c r="D11" s="15" t="s">
        <v>135</v>
      </c>
      <c r="E11" s="64">
        <v>70000</v>
      </c>
      <c r="F11" s="64">
        <f t="shared" si="0"/>
        <v>1300</v>
      </c>
      <c r="G11" s="66">
        <f>70000+1300</f>
        <v>71300</v>
      </c>
    </row>
    <row r="12" spans="1:7" ht="14.1" customHeight="1" x14ac:dyDescent="0.25">
      <c r="A12" s="93" t="s">
        <v>125</v>
      </c>
      <c r="B12" s="94"/>
      <c r="C12" s="95"/>
      <c r="D12" s="15" t="s">
        <v>136</v>
      </c>
      <c r="E12" s="64">
        <v>300</v>
      </c>
      <c r="F12" s="64">
        <f t="shared" si="0"/>
        <v>1000</v>
      </c>
      <c r="G12" s="66">
        <f>300+1000</f>
        <v>1300</v>
      </c>
    </row>
    <row r="13" spans="1:7" ht="14.1" customHeight="1" x14ac:dyDescent="0.25">
      <c r="A13" s="71"/>
      <c r="B13" s="72"/>
      <c r="C13" s="73"/>
      <c r="D13" s="11"/>
      <c r="E13" s="11"/>
      <c r="F13" s="11"/>
      <c r="G13" s="11"/>
    </row>
    <row r="14" spans="1:7" ht="25.5" x14ac:dyDescent="0.25">
      <c r="A14" s="156" t="s">
        <v>141</v>
      </c>
      <c r="B14" s="157"/>
      <c r="C14" s="158"/>
      <c r="D14" s="96" t="s">
        <v>142</v>
      </c>
      <c r="E14" s="97">
        <f t="shared" ref="E14:G14" si="1">E15</f>
        <v>4490000</v>
      </c>
      <c r="F14" s="97">
        <f t="shared" si="1"/>
        <v>-1556090</v>
      </c>
      <c r="G14" s="97">
        <f t="shared" si="1"/>
        <v>2933910</v>
      </c>
    </row>
    <row r="15" spans="1:7" ht="25.5" customHeight="1" x14ac:dyDescent="0.25">
      <c r="A15" s="159" t="s">
        <v>143</v>
      </c>
      <c r="B15" s="160"/>
      <c r="C15" s="161"/>
      <c r="D15" s="21" t="s">
        <v>133</v>
      </c>
      <c r="E15" s="65">
        <f>SUM(E16:E20)</f>
        <v>4490000</v>
      </c>
      <c r="F15" s="65">
        <f>SUM(F16:F20)</f>
        <v>-1556090</v>
      </c>
      <c r="G15" s="65">
        <f>SUM(G16:G20)</f>
        <v>2933910</v>
      </c>
    </row>
    <row r="16" spans="1:7" x14ac:dyDescent="0.25">
      <c r="A16" s="93" t="s">
        <v>92</v>
      </c>
      <c r="B16" s="94"/>
      <c r="C16" s="95"/>
      <c r="D16" s="15" t="s">
        <v>67</v>
      </c>
      <c r="E16" s="64">
        <f>1805714+315000</f>
        <v>2120714</v>
      </c>
      <c r="F16" s="64">
        <f t="shared" ref="F16:F20" si="2">G16-E16</f>
        <v>-883248</v>
      </c>
      <c r="G16" s="66">
        <f>1237466</f>
        <v>1237466</v>
      </c>
    </row>
    <row r="17" spans="1:7" x14ac:dyDescent="0.25">
      <c r="A17" s="93" t="s">
        <v>96</v>
      </c>
      <c r="B17" s="94"/>
      <c r="C17" s="95"/>
      <c r="D17" s="15" t="s">
        <v>70</v>
      </c>
      <c r="E17" s="64">
        <f>38000+100+300</f>
        <v>38400</v>
      </c>
      <c r="F17" s="64">
        <f t="shared" si="2"/>
        <v>-9300</v>
      </c>
      <c r="G17" s="66">
        <f>29000+100</f>
        <v>29100</v>
      </c>
    </row>
    <row r="18" spans="1:7" x14ac:dyDescent="0.25">
      <c r="A18" s="93" t="s">
        <v>105</v>
      </c>
      <c r="B18" s="94"/>
      <c r="C18" s="95"/>
      <c r="D18" s="15" t="s">
        <v>73</v>
      </c>
      <c r="E18" s="64">
        <f>1311286+170301+643999+135000</f>
        <v>2260586</v>
      </c>
      <c r="F18" s="64">
        <f t="shared" si="2"/>
        <v>-650242</v>
      </c>
      <c r="G18" s="64">
        <f>1052300+116708+441336</f>
        <v>1610344</v>
      </c>
    </row>
    <row r="19" spans="1:7" x14ac:dyDescent="0.25">
      <c r="A19" s="93" t="s">
        <v>134</v>
      </c>
      <c r="B19" s="94"/>
      <c r="C19" s="95"/>
      <c r="D19" s="15" t="s">
        <v>135</v>
      </c>
      <c r="E19" s="64">
        <f>53000+17000</f>
        <v>70000</v>
      </c>
      <c r="F19" s="64">
        <f t="shared" si="2"/>
        <v>-13000</v>
      </c>
      <c r="G19" s="66">
        <f>1000+43000+13000</f>
        <v>57000</v>
      </c>
    </row>
    <row r="20" spans="1:7" ht="15" customHeight="1" x14ac:dyDescent="0.25">
      <c r="A20" s="93" t="s">
        <v>125</v>
      </c>
      <c r="B20" s="94"/>
      <c r="C20" s="95"/>
      <c r="D20" s="15" t="s">
        <v>136</v>
      </c>
      <c r="E20" s="64">
        <v>300</v>
      </c>
      <c r="F20" s="64">
        <f t="shared" si="2"/>
        <v>-300</v>
      </c>
      <c r="G20" s="66">
        <v>0</v>
      </c>
    </row>
    <row r="21" spans="1:7" ht="25.5" x14ac:dyDescent="0.25">
      <c r="A21" s="162" t="s">
        <v>57</v>
      </c>
      <c r="B21" s="163"/>
      <c r="C21" s="164"/>
      <c r="D21" s="112" t="s">
        <v>58</v>
      </c>
      <c r="E21" s="113">
        <f>E22+E79+E89</f>
        <v>4490000</v>
      </c>
      <c r="F21" s="113">
        <f>F22+F79+F89</f>
        <v>-1556090</v>
      </c>
      <c r="G21" s="113">
        <f>G22+G79</f>
        <v>2933910</v>
      </c>
    </row>
    <row r="22" spans="1:7" x14ac:dyDescent="0.25">
      <c r="A22" s="153" t="s">
        <v>59</v>
      </c>
      <c r="B22" s="154"/>
      <c r="C22" s="155"/>
      <c r="D22" s="41" t="s">
        <v>60</v>
      </c>
      <c r="E22" s="111">
        <f>E23+E33+E44+E66+E74</f>
        <v>3970000</v>
      </c>
      <c r="F22" s="111">
        <f>F23+F33+F44+F66+F74</f>
        <v>-1092090</v>
      </c>
      <c r="G22" s="111">
        <f>G23+G33+G44+G66+G74</f>
        <v>2877910</v>
      </c>
    </row>
    <row r="23" spans="1:7" x14ac:dyDescent="0.25">
      <c r="A23" s="144" t="s">
        <v>68</v>
      </c>
      <c r="B23" s="145"/>
      <c r="C23" s="146"/>
      <c r="D23" s="98" t="s">
        <v>67</v>
      </c>
      <c r="E23" s="68">
        <f t="shared" ref="E23:G24" si="3">E24</f>
        <v>1805714</v>
      </c>
      <c r="F23" s="68">
        <f t="shared" si="3"/>
        <v>-568248</v>
      </c>
      <c r="G23" s="68">
        <f t="shared" si="3"/>
        <v>1237466</v>
      </c>
    </row>
    <row r="24" spans="1:7" x14ac:dyDescent="0.25">
      <c r="A24" s="38" t="s">
        <v>66</v>
      </c>
      <c r="B24" s="39"/>
      <c r="C24" s="40"/>
      <c r="D24" s="40" t="s">
        <v>80</v>
      </c>
      <c r="E24" s="68">
        <f t="shared" si="3"/>
        <v>1805714</v>
      </c>
      <c r="F24" s="68">
        <f t="shared" si="3"/>
        <v>-568248</v>
      </c>
      <c r="G24" s="68">
        <f t="shared" si="3"/>
        <v>1237466</v>
      </c>
    </row>
    <row r="25" spans="1:7" x14ac:dyDescent="0.25">
      <c r="A25" s="100" t="s">
        <v>94</v>
      </c>
      <c r="B25" s="101"/>
      <c r="C25" s="102"/>
      <c r="D25" s="102" t="s">
        <v>95</v>
      </c>
      <c r="E25" s="104">
        <f t="shared" ref="E25:G25" si="4">E26+E31</f>
        <v>1805714</v>
      </c>
      <c r="F25" s="104">
        <f t="shared" si="4"/>
        <v>-568248</v>
      </c>
      <c r="G25" s="104">
        <f t="shared" si="4"/>
        <v>1237466</v>
      </c>
    </row>
    <row r="26" spans="1:7" x14ac:dyDescent="0.25">
      <c r="A26" s="147">
        <v>3</v>
      </c>
      <c r="B26" s="148"/>
      <c r="C26" s="149"/>
      <c r="D26" s="16" t="s">
        <v>10</v>
      </c>
      <c r="E26" s="63">
        <f>SUM(E27:E30)</f>
        <v>1776147</v>
      </c>
      <c r="F26" s="63">
        <f t="shared" ref="F26:G26" si="5">SUM(F27:F30)</f>
        <v>-540728</v>
      </c>
      <c r="G26" s="63">
        <f t="shared" si="5"/>
        <v>1235419</v>
      </c>
    </row>
    <row r="27" spans="1:7" x14ac:dyDescent="0.25">
      <c r="A27" s="150">
        <v>31</v>
      </c>
      <c r="B27" s="151"/>
      <c r="C27" s="152"/>
      <c r="D27" s="15" t="s">
        <v>11</v>
      </c>
      <c r="E27" s="64">
        <v>1527070</v>
      </c>
      <c r="F27" s="64">
        <f t="shared" ref="F27:F30" si="6">G27-E27</f>
        <v>-384170</v>
      </c>
      <c r="G27" s="66">
        <v>1142900</v>
      </c>
    </row>
    <row r="28" spans="1:7" x14ac:dyDescent="0.25">
      <c r="A28" s="150">
        <v>32</v>
      </c>
      <c r="B28" s="151"/>
      <c r="C28" s="152"/>
      <c r="D28" s="15" t="s">
        <v>20</v>
      </c>
      <c r="E28" s="64">
        <v>244873</v>
      </c>
      <c r="F28" s="64">
        <f t="shared" si="6"/>
        <v>-152375</v>
      </c>
      <c r="G28" s="64">
        <v>92498</v>
      </c>
    </row>
    <row r="29" spans="1:7" x14ac:dyDescent="0.25">
      <c r="A29" s="150">
        <v>34</v>
      </c>
      <c r="B29" s="151"/>
      <c r="C29" s="152"/>
      <c r="D29" s="15" t="s">
        <v>55</v>
      </c>
      <c r="E29" s="64">
        <v>69</v>
      </c>
      <c r="F29" s="64">
        <f t="shared" si="6"/>
        <v>-48</v>
      </c>
      <c r="G29" s="64">
        <v>21</v>
      </c>
    </row>
    <row r="30" spans="1:7" ht="15" customHeight="1" x14ac:dyDescent="0.25">
      <c r="A30" s="150">
        <v>37</v>
      </c>
      <c r="B30" s="151"/>
      <c r="C30" s="152"/>
      <c r="D30" s="15" t="s">
        <v>148</v>
      </c>
      <c r="E30" s="64">
        <v>4135</v>
      </c>
      <c r="F30" s="64">
        <f t="shared" si="6"/>
        <v>-4135</v>
      </c>
      <c r="G30" s="64">
        <v>0</v>
      </c>
    </row>
    <row r="31" spans="1:7" x14ac:dyDescent="0.25">
      <c r="A31" s="147">
        <v>4</v>
      </c>
      <c r="B31" s="148"/>
      <c r="C31" s="149"/>
      <c r="D31" s="16" t="s">
        <v>12</v>
      </c>
      <c r="E31" s="67">
        <f t="shared" ref="E31:G31" si="7">E32</f>
        <v>29567</v>
      </c>
      <c r="F31" s="67">
        <f t="shared" si="7"/>
        <v>-27520</v>
      </c>
      <c r="G31" s="67">
        <f t="shared" si="7"/>
        <v>2047</v>
      </c>
    </row>
    <row r="32" spans="1:7" ht="15" customHeight="1" x14ac:dyDescent="0.25">
      <c r="A32" s="150">
        <v>42</v>
      </c>
      <c r="B32" s="151"/>
      <c r="C32" s="152"/>
      <c r="D32" s="15" t="s">
        <v>28</v>
      </c>
      <c r="E32" s="64">
        <v>29567</v>
      </c>
      <c r="F32" s="64">
        <f t="shared" ref="F32" si="8">G32-E32</f>
        <v>-27520</v>
      </c>
      <c r="G32" s="66">
        <v>2047</v>
      </c>
    </row>
    <row r="33" spans="1:7" x14ac:dyDescent="0.25">
      <c r="A33" s="144" t="s">
        <v>69</v>
      </c>
      <c r="B33" s="145"/>
      <c r="C33" s="146"/>
      <c r="D33" s="40" t="s">
        <v>70</v>
      </c>
      <c r="E33" s="99">
        <f t="shared" ref="E33:G33" si="9">E34</f>
        <v>38400</v>
      </c>
      <c r="F33" s="99">
        <f t="shared" si="9"/>
        <v>-9300</v>
      </c>
      <c r="G33" s="99">
        <f t="shared" si="9"/>
        <v>29100</v>
      </c>
    </row>
    <row r="34" spans="1:7" x14ac:dyDescent="0.25">
      <c r="A34" s="38" t="s">
        <v>71</v>
      </c>
      <c r="B34" s="39"/>
      <c r="C34" s="40"/>
      <c r="D34" s="40" t="s">
        <v>70</v>
      </c>
      <c r="E34" s="99">
        <f t="shared" ref="E34:G34" si="10">E35+E41+E38</f>
        <v>38400</v>
      </c>
      <c r="F34" s="99">
        <f t="shared" si="10"/>
        <v>-9300</v>
      </c>
      <c r="G34" s="99">
        <f t="shared" si="10"/>
        <v>29100</v>
      </c>
    </row>
    <row r="35" spans="1:7" x14ac:dyDescent="0.25">
      <c r="A35" s="100" t="s">
        <v>99</v>
      </c>
      <c r="B35" s="101"/>
      <c r="C35" s="102"/>
      <c r="D35" s="102" t="s">
        <v>137</v>
      </c>
      <c r="E35" s="103">
        <f t="shared" ref="E35:G36" si="11">E36</f>
        <v>38000</v>
      </c>
      <c r="F35" s="103">
        <f t="shared" si="11"/>
        <v>-9000</v>
      </c>
      <c r="G35" s="103">
        <f t="shared" si="11"/>
        <v>29000</v>
      </c>
    </row>
    <row r="36" spans="1:7" x14ac:dyDescent="0.25">
      <c r="A36" s="147">
        <v>3</v>
      </c>
      <c r="B36" s="148"/>
      <c r="C36" s="149"/>
      <c r="D36" s="16" t="s">
        <v>10</v>
      </c>
      <c r="E36" s="63">
        <f t="shared" si="11"/>
        <v>38000</v>
      </c>
      <c r="F36" s="63">
        <f t="shared" si="11"/>
        <v>-9000</v>
      </c>
      <c r="G36" s="63">
        <f t="shared" si="11"/>
        <v>29000</v>
      </c>
    </row>
    <row r="37" spans="1:7" x14ac:dyDescent="0.25">
      <c r="A37" s="150">
        <v>32</v>
      </c>
      <c r="B37" s="151"/>
      <c r="C37" s="152"/>
      <c r="D37" s="15" t="s">
        <v>20</v>
      </c>
      <c r="E37" s="86">
        <v>38000</v>
      </c>
      <c r="F37" s="64">
        <f t="shared" ref="F37" si="12">G37-E37</f>
        <v>-9000</v>
      </c>
      <c r="G37" s="86">
        <v>29000</v>
      </c>
    </row>
    <row r="38" spans="1:7" x14ac:dyDescent="0.25">
      <c r="A38" s="100" t="s">
        <v>101</v>
      </c>
      <c r="B38" s="101"/>
      <c r="C38" s="102"/>
      <c r="D38" s="102" t="s">
        <v>102</v>
      </c>
      <c r="E38" s="104">
        <f t="shared" ref="E38:G39" si="13">E39</f>
        <v>100</v>
      </c>
      <c r="F38" s="104">
        <f t="shared" si="13"/>
        <v>-100</v>
      </c>
      <c r="G38" s="105">
        <f t="shared" si="13"/>
        <v>0</v>
      </c>
    </row>
    <row r="39" spans="1:7" x14ac:dyDescent="0.25">
      <c r="A39" s="147">
        <v>3</v>
      </c>
      <c r="B39" s="148"/>
      <c r="C39" s="149"/>
      <c r="D39" s="16" t="s">
        <v>10</v>
      </c>
      <c r="E39" s="64">
        <f t="shared" si="13"/>
        <v>100</v>
      </c>
      <c r="F39" s="64">
        <f t="shared" ref="F39:F40" si="14">G39-E39</f>
        <v>-100</v>
      </c>
      <c r="G39" s="64">
        <f t="shared" si="13"/>
        <v>0</v>
      </c>
    </row>
    <row r="40" spans="1:7" x14ac:dyDescent="0.25">
      <c r="A40" s="150">
        <v>32</v>
      </c>
      <c r="B40" s="151"/>
      <c r="C40" s="152"/>
      <c r="D40" s="15" t="s">
        <v>20</v>
      </c>
      <c r="E40" s="64">
        <v>100</v>
      </c>
      <c r="F40" s="64">
        <f t="shared" si="14"/>
        <v>-100</v>
      </c>
      <c r="G40" s="64">
        <v>0</v>
      </c>
    </row>
    <row r="41" spans="1:7" x14ac:dyDescent="0.25">
      <c r="A41" s="100" t="s">
        <v>103</v>
      </c>
      <c r="B41" s="101"/>
      <c r="C41" s="102"/>
      <c r="D41" s="102" t="s">
        <v>104</v>
      </c>
      <c r="E41" s="103">
        <f t="shared" ref="E41:G41" si="15">E42</f>
        <v>300</v>
      </c>
      <c r="F41" s="103">
        <f t="shared" si="15"/>
        <v>-200</v>
      </c>
      <c r="G41" s="103">
        <f t="shared" si="15"/>
        <v>100</v>
      </c>
    </row>
    <row r="42" spans="1:7" x14ac:dyDescent="0.25">
      <c r="A42" s="147">
        <v>3</v>
      </c>
      <c r="B42" s="148"/>
      <c r="C42" s="149"/>
      <c r="D42" s="16" t="s">
        <v>10</v>
      </c>
      <c r="E42" s="63">
        <f>SUM(E43:E43)</f>
        <v>300</v>
      </c>
      <c r="F42" s="63">
        <f>SUM(F43:F43)</f>
        <v>-200</v>
      </c>
      <c r="G42" s="63">
        <f>SUM(G43:G43)</f>
        <v>100</v>
      </c>
    </row>
    <row r="43" spans="1:7" x14ac:dyDescent="0.25">
      <c r="A43" s="150">
        <v>32</v>
      </c>
      <c r="B43" s="151"/>
      <c r="C43" s="152"/>
      <c r="D43" s="15" t="s">
        <v>20</v>
      </c>
      <c r="E43" s="86">
        <v>300</v>
      </c>
      <c r="F43" s="64">
        <f t="shared" ref="F43" si="16">G43-E43</f>
        <v>-200</v>
      </c>
      <c r="G43" s="86">
        <v>100</v>
      </c>
    </row>
    <row r="44" spans="1:7" x14ac:dyDescent="0.25">
      <c r="A44" s="144" t="s">
        <v>72</v>
      </c>
      <c r="B44" s="145"/>
      <c r="C44" s="146"/>
      <c r="D44" s="40" t="s">
        <v>73</v>
      </c>
      <c r="E44" s="99">
        <f t="shared" ref="E44:G44" si="17">E45</f>
        <v>2125586</v>
      </c>
      <c r="F44" s="99">
        <f t="shared" si="17"/>
        <v>-515242</v>
      </c>
      <c r="G44" s="99">
        <f t="shared" si="17"/>
        <v>1610344</v>
      </c>
    </row>
    <row r="45" spans="1:7" x14ac:dyDescent="0.25">
      <c r="A45" s="38" t="s">
        <v>74</v>
      </c>
      <c r="B45" s="39"/>
      <c r="C45" s="40"/>
      <c r="D45" s="40" t="s">
        <v>73</v>
      </c>
      <c r="E45" s="99">
        <f>E46+E50+E58</f>
        <v>2125586</v>
      </c>
      <c r="F45" s="99">
        <f>F46+F50+F58</f>
        <v>-515242</v>
      </c>
      <c r="G45" s="99">
        <f>G46+G50+G58</f>
        <v>1610344</v>
      </c>
    </row>
    <row r="46" spans="1:7" x14ac:dyDescent="0.25">
      <c r="A46" s="100" t="s">
        <v>107</v>
      </c>
      <c r="B46" s="101"/>
      <c r="C46" s="102"/>
      <c r="D46" s="102" t="s">
        <v>138</v>
      </c>
      <c r="E46" s="103">
        <f t="shared" ref="E46:G46" si="18">E47</f>
        <v>1311286</v>
      </c>
      <c r="F46" s="103">
        <f t="shared" si="18"/>
        <v>-258986</v>
      </c>
      <c r="G46" s="103">
        <f t="shared" si="18"/>
        <v>1052300</v>
      </c>
    </row>
    <row r="47" spans="1:7" x14ac:dyDescent="0.25">
      <c r="A47" s="147">
        <v>3</v>
      </c>
      <c r="B47" s="148"/>
      <c r="C47" s="149"/>
      <c r="D47" s="16" t="s">
        <v>10</v>
      </c>
      <c r="E47" s="63">
        <f t="shared" ref="E47:G47" si="19">E48+E49</f>
        <v>1311286</v>
      </c>
      <c r="F47" s="63">
        <f t="shared" si="19"/>
        <v>-258986</v>
      </c>
      <c r="G47" s="63">
        <f t="shared" si="19"/>
        <v>1052300</v>
      </c>
    </row>
    <row r="48" spans="1:7" x14ac:dyDescent="0.25">
      <c r="A48" s="150">
        <v>31</v>
      </c>
      <c r="B48" s="151"/>
      <c r="C48" s="152"/>
      <c r="D48" s="15" t="s">
        <v>11</v>
      </c>
      <c r="E48" s="86">
        <v>1235286</v>
      </c>
      <c r="F48" s="64">
        <f t="shared" ref="F48:F49" si="20">G48-E48</f>
        <v>-240886</v>
      </c>
      <c r="G48" s="86">
        <v>994400</v>
      </c>
    </row>
    <row r="49" spans="1:7" x14ac:dyDescent="0.25">
      <c r="A49" s="150">
        <v>32</v>
      </c>
      <c r="B49" s="151"/>
      <c r="C49" s="152"/>
      <c r="D49" s="15" t="s">
        <v>20</v>
      </c>
      <c r="E49" s="86">
        <v>76000</v>
      </c>
      <c r="F49" s="64">
        <f t="shared" si="20"/>
        <v>-18100</v>
      </c>
      <c r="G49" s="86">
        <v>57900</v>
      </c>
    </row>
    <row r="50" spans="1:7" x14ac:dyDescent="0.25">
      <c r="A50" s="100" t="s">
        <v>109</v>
      </c>
      <c r="B50" s="101"/>
      <c r="C50" s="102"/>
      <c r="D50" s="102" t="s">
        <v>139</v>
      </c>
      <c r="E50" s="103">
        <f t="shared" ref="E50:G50" si="21">E51+E56</f>
        <v>170301</v>
      </c>
      <c r="F50" s="103">
        <f t="shared" si="21"/>
        <v>-53593</v>
      </c>
      <c r="G50" s="103">
        <f t="shared" si="21"/>
        <v>116708</v>
      </c>
    </row>
    <row r="51" spans="1:7" x14ac:dyDescent="0.25">
      <c r="A51" s="147">
        <v>3</v>
      </c>
      <c r="B51" s="148"/>
      <c r="C51" s="149"/>
      <c r="D51" s="16" t="s">
        <v>10</v>
      </c>
      <c r="E51" s="63">
        <f t="shared" ref="E51:G51" si="22">SUM(E52:E55)</f>
        <v>167512</v>
      </c>
      <c r="F51" s="63">
        <f t="shared" si="22"/>
        <v>-50997</v>
      </c>
      <c r="G51" s="63">
        <f t="shared" si="22"/>
        <v>116515</v>
      </c>
    </row>
    <row r="52" spans="1:7" x14ac:dyDescent="0.25">
      <c r="A52" s="150">
        <v>31</v>
      </c>
      <c r="B52" s="151"/>
      <c r="C52" s="152"/>
      <c r="D52" s="15" t="s">
        <v>11</v>
      </c>
      <c r="E52" s="86">
        <v>144021</v>
      </c>
      <c r="F52" s="64">
        <f t="shared" ref="F52:F55" si="23">G52-E52</f>
        <v>-36231</v>
      </c>
      <c r="G52" s="86">
        <v>107790</v>
      </c>
    </row>
    <row r="53" spans="1:7" x14ac:dyDescent="0.25">
      <c r="A53" s="150">
        <v>32</v>
      </c>
      <c r="B53" s="151"/>
      <c r="C53" s="152"/>
      <c r="D53" s="15" t="s">
        <v>20</v>
      </c>
      <c r="E53" s="86">
        <v>23095</v>
      </c>
      <c r="F53" s="64">
        <f t="shared" si="23"/>
        <v>-14372</v>
      </c>
      <c r="G53" s="86">
        <v>8723</v>
      </c>
    </row>
    <row r="54" spans="1:7" x14ac:dyDescent="0.25">
      <c r="A54" s="150">
        <v>34</v>
      </c>
      <c r="B54" s="151"/>
      <c r="C54" s="152"/>
      <c r="D54" s="15" t="s">
        <v>55</v>
      </c>
      <c r="E54" s="86">
        <v>6</v>
      </c>
      <c r="F54" s="64">
        <f t="shared" si="23"/>
        <v>-4</v>
      </c>
      <c r="G54" s="86">
        <v>2</v>
      </c>
    </row>
    <row r="55" spans="1:7" ht="15" customHeight="1" x14ac:dyDescent="0.25">
      <c r="A55" s="150">
        <v>37</v>
      </c>
      <c r="B55" s="151"/>
      <c r="C55" s="152"/>
      <c r="D55" s="15" t="s">
        <v>148</v>
      </c>
      <c r="E55" s="86">
        <v>390</v>
      </c>
      <c r="F55" s="64">
        <f t="shared" si="23"/>
        <v>-390</v>
      </c>
      <c r="G55" s="86">
        <v>0</v>
      </c>
    </row>
    <row r="56" spans="1:7" x14ac:dyDescent="0.25">
      <c r="A56" s="147">
        <v>4</v>
      </c>
      <c r="B56" s="148"/>
      <c r="C56" s="149"/>
      <c r="D56" s="16" t="s">
        <v>12</v>
      </c>
      <c r="E56" s="63">
        <f t="shared" ref="E56:G56" si="24">E57</f>
        <v>2789</v>
      </c>
      <c r="F56" s="63">
        <f t="shared" si="24"/>
        <v>-2596</v>
      </c>
      <c r="G56" s="63">
        <f t="shared" si="24"/>
        <v>193</v>
      </c>
    </row>
    <row r="57" spans="1:7" ht="15" customHeight="1" x14ac:dyDescent="0.25">
      <c r="A57" s="150">
        <v>42</v>
      </c>
      <c r="B57" s="151"/>
      <c r="C57" s="152"/>
      <c r="D57" s="15" t="s">
        <v>28</v>
      </c>
      <c r="E57" s="86">
        <v>2789</v>
      </c>
      <c r="F57" s="64">
        <f t="shared" ref="F57" si="25">G57-E57</f>
        <v>-2596</v>
      </c>
      <c r="G57" s="86">
        <v>193</v>
      </c>
    </row>
    <row r="58" spans="1:7" x14ac:dyDescent="0.25">
      <c r="A58" s="100" t="s">
        <v>111</v>
      </c>
      <c r="B58" s="101"/>
      <c r="C58" s="102"/>
      <c r="D58" s="102" t="s">
        <v>140</v>
      </c>
      <c r="E58" s="103">
        <f t="shared" ref="E58:G58" si="26">E59+E64</f>
        <v>643999</v>
      </c>
      <c r="F58" s="103">
        <f t="shared" si="26"/>
        <v>-202663</v>
      </c>
      <c r="G58" s="103">
        <f t="shared" si="26"/>
        <v>441336</v>
      </c>
    </row>
    <row r="59" spans="1:7" x14ac:dyDescent="0.25">
      <c r="A59" s="147">
        <v>3</v>
      </c>
      <c r="B59" s="148"/>
      <c r="C59" s="149"/>
      <c r="D59" s="16" t="s">
        <v>10</v>
      </c>
      <c r="E59" s="63">
        <f t="shared" ref="E59:G59" si="27">SUM(E60:E63)</f>
        <v>633455</v>
      </c>
      <c r="F59" s="63">
        <f t="shared" si="27"/>
        <v>-192849</v>
      </c>
      <c r="G59" s="63">
        <f t="shared" si="27"/>
        <v>440606</v>
      </c>
    </row>
    <row r="60" spans="1:7" x14ac:dyDescent="0.25">
      <c r="A60" s="150">
        <v>31</v>
      </c>
      <c r="B60" s="151"/>
      <c r="C60" s="152"/>
      <c r="D60" s="15" t="s">
        <v>11</v>
      </c>
      <c r="E60" s="86">
        <v>544623</v>
      </c>
      <c r="F60" s="64">
        <f t="shared" ref="F60:F63" si="28">G60-E60</f>
        <v>-137013</v>
      </c>
      <c r="G60" s="86">
        <v>407610</v>
      </c>
    </row>
    <row r="61" spans="1:7" x14ac:dyDescent="0.25">
      <c r="A61" s="150">
        <v>32</v>
      </c>
      <c r="B61" s="151"/>
      <c r="C61" s="152"/>
      <c r="D61" s="15" t="s">
        <v>20</v>
      </c>
      <c r="E61" s="86">
        <v>87332</v>
      </c>
      <c r="F61" s="64">
        <f t="shared" si="28"/>
        <v>-54343</v>
      </c>
      <c r="G61" s="86">
        <v>32989</v>
      </c>
    </row>
    <row r="62" spans="1:7" x14ac:dyDescent="0.25">
      <c r="A62" s="33">
        <v>34</v>
      </c>
      <c r="B62" s="34"/>
      <c r="C62" s="35"/>
      <c r="D62" s="15" t="s">
        <v>55</v>
      </c>
      <c r="E62" s="86">
        <v>25</v>
      </c>
      <c r="F62" s="64">
        <f t="shared" si="28"/>
        <v>-18</v>
      </c>
      <c r="G62" s="86">
        <v>7</v>
      </c>
    </row>
    <row r="63" spans="1:7" ht="15" customHeight="1" x14ac:dyDescent="0.25">
      <c r="A63" s="150">
        <v>37</v>
      </c>
      <c r="B63" s="151"/>
      <c r="C63" s="152"/>
      <c r="D63" s="15" t="s">
        <v>148</v>
      </c>
      <c r="E63" s="86">
        <v>1475</v>
      </c>
      <c r="F63" s="64">
        <f t="shared" si="28"/>
        <v>-1475</v>
      </c>
      <c r="G63" s="86">
        <v>0</v>
      </c>
    </row>
    <row r="64" spans="1:7" x14ac:dyDescent="0.25">
      <c r="A64" s="147">
        <v>4</v>
      </c>
      <c r="B64" s="148"/>
      <c r="C64" s="149"/>
      <c r="D64" s="16" t="s">
        <v>12</v>
      </c>
      <c r="E64" s="63">
        <f t="shared" ref="E64:G64" si="29">E65</f>
        <v>10544</v>
      </c>
      <c r="F64" s="63">
        <f t="shared" si="29"/>
        <v>-9814</v>
      </c>
      <c r="G64" s="63">
        <f t="shared" si="29"/>
        <v>730</v>
      </c>
    </row>
    <row r="65" spans="1:7" ht="15" customHeight="1" x14ac:dyDescent="0.25">
      <c r="A65" s="150">
        <v>42</v>
      </c>
      <c r="B65" s="151"/>
      <c r="C65" s="152"/>
      <c r="D65" s="15" t="s">
        <v>28</v>
      </c>
      <c r="E65" s="86">
        <v>10544</v>
      </c>
      <c r="F65" s="64">
        <f t="shared" ref="F65" si="30">G65-E65</f>
        <v>-9814</v>
      </c>
      <c r="G65" s="86">
        <v>730</v>
      </c>
    </row>
    <row r="66" spans="1:7" x14ac:dyDescent="0.25">
      <c r="A66" s="144" t="s">
        <v>77</v>
      </c>
      <c r="B66" s="145"/>
      <c r="C66" s="146"/>
      <c r="D66" s="40" t="s">
        <v>79</v>
      </c>
      <c r="E66" s="99">
        <f t="shared" ref="E66:G69" si="31">E67</f>
        <v>0</v>
      </c>
      <c r="F66" s="99">
        <f t="shared" si="31"/>
        <v>1000</v>
      </c>
      <c r="G66" s="99">
        <f t="shared" si="31"/>
        <v>1000</v>
      </c>
    </row>
    <row r="67" spans="1:7" x14ac:dyDescent="0.25">
      <c r="A67" s="38" t="s">
        <v>78</v>
      </c>
      <c r="B67" s="39"/>
      <c r="C67" s="40"/>
      <c r="D67" s="40" t="s">
        <v>79</v>
      </c>
      <c r="E67" s="99">
        <f t="shared" ref="E67:G67" si="32">E68+E71</f>
        <v>0</v>
      </c>
      <c r="F67" s="99">
        <f t="shared" si="32"/>
        <v>1000</v>
      </c>
      <c r="G67" s="99">
        <f t="shared" si="32"/>
        <v>1000</v>
      </c>
    </row>
    <row r="68" spans="1:7" x14ac:dyDescent="0.25">
      <c r="A68" s="100" t="s">
        <v>121</v>
      </c>
      <c r="B68" s="101"/>
      <c r="C68" s="102"/>
      <c r="D68" s="102" t="s">
        <v>122</v>
      </c>
      <c r="E68" s="103">
        <f t="shared" si="31"/>
        <v>0</v>
      </c>
      <c r="F68" s="103">
        <f t="shared" si="31"/>
        <v>1000</v>
      </c>
      <c r="G68" s="103">
        <f t="shared" si="31"/>
        <v>1000</v>
      </c>
    </row>
    <row r="69" spans="1:7" x14ac:dyDescent="0.25">
      <c r="A69" s="147">
        <v>3</v>
      </c>
      <c r="B69" s="148"/>
      <c r="C69" s="149"/>
      <c r="D69" s="16" t="s">
        <v>10</v>
      </c>
      <c r="E69" s="63">
        <f t="shared" si="31"/>
        <v>0</v>
      </c>
      <c r="F69" s="63">
        <f t="shared" si="31"/>
        <v>1000</v>
      </c>
      <c r="G69" s="63">
        <f t="shared" si="31"/>
        <v>1000</v>
      </c>
    </row>
    <row r="70" spans="1:7" x14ac:dyDescent="0.25">
      <c r="A70" s="150">
        <v>32</v>
      </c>
      <c r="B70" s="151"/>
      <c r="C70" s="152"/>
      <c r="D70" s="15" t="s">
        <v>20</v>
      </c>
      <c r="E70" s="106">
        <v>0</v>
      </c>
      <c r="F70" s="64">
        <f t="shared" ref="F70" si="33">G70-E70</f>
        <v>1000</v>
      </c>
      <c r="G70" s="106">
        <v>1000</v>
      </c>
    </row>
    <row r="71" spans="1:7" hidden="1" x14ac:dyDescent="0.25">
      <c r="A71" s="100" t="s">
        <v>123</v>
      </c>
      <c r="B71" s="101"/>
      <c r="C71" s="102"/>
      <c r="D71" s="102" t="s">
        <v>124</v>
      </c>
      <c r="E71" s="103">
        <f t="shared" ref="E71:G72" si="34">E72</f>
        <v>0</v>
      </c>
      <c r="F71" s="103">
        <f t="shared" si="34"/>
        <v>0</v>
      </c>
      <c r="G71" s="103">
        <f t="shared" si="34"/>
        <v>0</v>
      </c>
    </row>
    <row r="72" spans="1:7" hidden="1" x14ac:dyDescent="0.25">
      <c r="A72" s="147">
        <v>4</v>
      </c>
      <c r="B72" s="148"/>
      <c r="C72" s="149"/>
      <c r="D72" s="16" t="s">
        <v>12</v>
      </c>
      <c r="E72" s="63">
        <f t="shared" si="34"/>
        <v>0</v>
      </c>
      <c r="F72" s="63">
        <f t="shared" si="34"/>
        <v>0</v>
      </c>
      <c r="G72" s="63">
        <f t="shared" si="34"/>
        <v>0</v>
      </c>
    </row>
    <row r="73" spans="1:7" ht="25.5" hidden="1" x14ac:dyDescent="0.25">
      <c r="A73" s="150">
        <v>42</v>
      </c>
      <c r="B73" s="151"/>
      <c r="C73" s="152"/>
      <c r="D73" s="15" t="s">
        <v>28</v>
      </c>
      <c r="E73" s="106">
        <v>0</v>
      </c>
      <c r="F73" s="64">
        <f t="shared" ref="F73" si="35">G73-E73</f>
        <v>0</v>
      </c>
      <c r="G73" s="106">
        <v>0</v>
      </c>
    </row>
    <row r="74" spans="1:7" ht="25.5" x14ac:dyDescent="0.25">
      <c r="A74" s="144" t="s">
        <v>75</v>
      </c>
      <c r="B74" s="145"/>
      <c r="C74" s="146"/>
      <c r="D74" s="40" t="s">
        <v>136</v>
      </c>
      <c r="E74" s="99">
        <f t="shared" ref="E74:G77" si="36">E75</f>
        <v>300</v>
      </c>
      <c r="F74" s="99">
        <f t="shared" si="36"/>
        <v>-300</v>
      </c>
      <c r="G74" s="99">
        <f t="shared" si="36"/>
        <v>0</v>
      </c>
    </row>
    <row r="75" spans="1:7" ht="25.5" x14ac:dyDescent="0.25">
      <c r="A75" s="38" t="s">
        <v>76</v>
      </c>
      <c r="B75" s="39"/>
      <c r="C75" s="40"/>
      <c r="D75" s="40" t="s">
        <v>136</v>
      </c>
      <c r="E75" s="99">
        <f t="shared" si="36"/>
        <v>300</v>
      </c>
      <c r="F75" s="99">
        <f t="shared" si="36"/>
        <v>-300</v>
      </c>
      <c r="G75" s="99">
        <f t="shared" si="36"/>
        <v>0</v>
      </c>
    </row>
    <row r="76" spans="1:7" x14ac:dyDescent="0.25">
      <c r="A76" s="100" t="s">
        <v>127</v>
      </c>
      <c r="B76" s="101"/>
      <c r="C76" s="102"/>
      <c r="D76" s="102" t="s">
        <v>144</v>
      </c>
      <c r="E76" s="103">
        <f t="shared" si="36"/>
        <v>300</v>
      </c>
      <c r="F76" s="103">
        <f t="shared" si="36"/>
        <v>-300</v>
      </c>
      <c r="G76" s="103">
        <f t="shared" si="36"/>
        <v>0</v>
      </c>
    </row>
    <row r="77" spans="1:7" x14ac:dyDescent="0.25">
      <c r="A77" s="147">
        <v>3</v>
      </c>
      <c r="B77" s="148"/>
      <c r="C77" s="149"/>
      <c r="D77" s="16" t="s">
        <v>10</v>
      </c>
      <c r="E77" s="63">
        <f t="shared" si="36"/>
        <v>300</v>
      </c>
      <c r="F77" s="63">
        <f t="shared" si="36"/>
        <v>-300</v>
      </c>
      <c r="G77" s="63">
        <f t="shared" si="36"/>
        <v>0</v>
      </c>
    </row>
    <row r="78" spans="1:7" x14ac:dyDescent="0.25">
      <c r="A78" s="150">
        <v>32</v>
      </c>
      <c r="B78" s="151"/>
      <c r="C78" s="152"/>
      <c r="D78" s="15" t="s">
        <v>20</v>
      </c>
      <c r="E78" s="106">
        <v>300</v>
      </c>
      <c r="F78" s="64">
        <f t="shared" ref="F78" si="37">G78-E78</f>
        <v>-300</v>
      </c>
      <c r="G78" s="106">
        <v>0</v>
      </c>
    </row>
    <row r="79" spans="1:7" ht="25.5" x14ac:dyDescent="0.25">
      <c r="A79" s="153" t="s">
        <v>61</v>
      </c>
      <c r="B79" s="154"/>
      <c r="C79" s="155"/>
      <c r="D79" s="41" t="s">
        <v>62</v>
      </c>
      <c r="E79" s="111">
        <f t="shared" ref="E79:G80" si="38">E80</f>
        <v>70000</v>
      </c>
      <c r="F79" s="111">
        <f t="shared" si="38"/>
        <v>-14000</v>
      </c>
      <c r="G79" s="111">
        <f t="shared" si="38"/>
        <v>56000</v>
      </c>
    </row>
    <row r="80" spans="1:7" x14ac:dyDescent="0.25">
      <c r="A80" s="144" t="s">
        <v>77</v>
      </c>
      <c r="B80" s="145"/>
      <c r="C80" s="146"/>
      <c r="D80" s="40" t="s">
        <v>79</v>
      </c>
      <c r="E80" s="99">
        <f t="shared" si="38"/>
        <v>70000</v>
      </c>
      <c r="F80" s="99">
        <f t="shared" si="38"/>
        <v>-14000</v>
      </c>
      <c r="G80" s="99">
        <f t="shared" si="38"/>
        <v>56000</v>
      </c>
    </row>
    <row r="81" spans="1:7" x14ac:dyDescent="0.25">
      <c r="A81" s="38" t="s">
        <v>78</v>
      </c>
      <c r="B81" s="39"/>
      <c r="C81" s="40"/>
      <c r="D81" s="40" t="s">
        <v>79</v>
      </c>
      <c r="E81" s="68">
        <f t="shared" ref="E81:G81" si="39">E82+E86</f>
        <v>70000</v>
      </c>
      <c r="F81" s="68">
        <f t="shared" si="39"/>
        <v>-14000</v>
      </c>
      <c r="G81" s="68">
        <f t="shared" si="39"/>
        <v>56000</v>
      </c>
    </row>
    <row r="82" spans="1:7" x14ac:dyDescent="0.25">
      <c r="A82" s="100" t="s">
        <v>117</v>
      </c>
      <c r="B82" s="101"/>
      <c r="C82" s="102"/>
      <c r="D82" s="102" t="s">
        <v>145</v>
      </c>
      <c r="E82" s="103">
        <f t="shared" ref="E82:G82" si="40">E83</f>
        <v>53000</v>
      </c>
      <c r="F82" s="103">
        <f t="shared" si="40"/>
        <v>-10000</v>
      </c>
      <c r="G82" s="103">
        <f t="shared" si="40"/>
        <v>43000</v>
      </c>
    </row>
    <row r="83" spans="1:7" x14ac:dyDescent="0.25">
      <c r="A83" s="147">
        <v>3</v>
      </c>
      <c r="B83" s="148"/>
      <c r="C83" s="149"/>
      <c r="D83" s="16" t="s">
        <v>10</v>
      </c>
      <c r="E83" s="63">
        <f t="shared" ref="E83:G83" si="41">E84+E85</f>
        <v>53000</v>
      </c>
      <c r="F83" s="63">
        <f t="shared" si="41"/>
        <v>-10000</v>
      </c>
      <c r="G83" s="63">
        <f t="shared" si="41"/>
        <v>43000</v>
      </c>
    </row>
    <row r="84" spans="1:7" x14ac:dyDescent="0.25">
      <c r="A84" s="150">
        <v>31</v>
      </c>
      <c r="B84" s="151"/>
      <c r="C84" s="152"/>
      <c r="D84" s="15" t="s">
        <v>11</v>
      </c>
      <c r="E84" s="86">
        <v>49000</v>
      </c>
      <c r="F84" s="64">
        <f t="shared" ref="F84:F85" si="42">G84-E84</f>
        <v>-10000</v>
      </c>
      <c r="G84" s="86">
        <v>39000</v>
      </c>
    </row>
    <row r="85" spans="1:7" x14ac:dyDescent="0.25">
      <c r="A85" s="150">
        <v>32</v>
      </c>
      <c r="B85" s="151"/>
      <c r="C85" s="152"/>
      <c r="D85" s="15" t="s">
        <v>20</v>
      </c>
      <c r="E85" s="86">
        <v>4000</v>
      </c>
      <c r="F85" s="64">
        <f t="shared" si="42"/>
        <v>0</v>
      </c>
      <c r="G85" s="86">
        <v>4000</v>
      </c>
    </row>
    <row r="86" spans="1:7" x14ac:dyDescent="0.25">
      <c r="A86" s="100" t="s">
        <v>119</v>
      </c>
      <c r="B86" s="101"/>
      <c r="C86" s="102"/>
      <c r="D86" s="102" t="s">
        <v>146</v>
      </c>
      <c r="E86" s="103">
        <f t="shared" ref="E86:G87" si="43">E87</f>
        <v>17000</v>
      </c>
      <c r="F86" s="103">
        <f t="shared" si="43"/>
        <v>-4000</v>
      </c>
      <c r="G86" s="103">
        <f t="shared" si="43"/>
        <v>13000</v>
      </c>
    </row>
    <row r="87" spans="1:7" x14ac:dyDescent="0.25">
      <c r="A87" s="147">
        <v>3</v>
      </c>
      <c r="B87" s="148"/>
      <c r="C87" s="149"/>
      <c r="D87" s="16" t="s">
        <v>10</v>
      </c>
      <c r="E87" s="63">
        <f t="shared" si="43"/>
        <v>17000</v>
      </c>
      <c r="F87" s="63">
        <f t="shared" si="43"/>
        <v>-4000</v>
      </c>
      <c r="G87" s="63">
        <f t="shared" si="43"/>
        <v>13000</v>
      </c>
    </row>
    <row r="88" spans="1:7" x14ac:dyDescent="0.25">
      <c r="A88" s="150">
        <v>31</v>
      </c>
      <c r="B88" s="151"/>
      <c r="C88" s="152"/>
      <c r="D88" s="15" t="s">
        <v>11</v>
      </c>
      <c r="E88" s="86">
        <v>17000</v>
      </c>
      <c r="F88" s="64">
        <f t="shared" ref="F88" si="44">G88-E88</f>
        <v>-4000</v>
      </c>
      <c r="G88" s="86">
        <v>13000</v>
      </c>
    </row>
    <row r="89" spans="1:7" ht="24" customHeight="1" x14ac:dyDescent="0.25">
      <c r="A89" s="153" t="s">
        <v>85</v>
      </c>
      <c r="B89" s="154"/>
      <c r="C89" s="155"/>
      <c r="D89" s="41" t="s">
        <v>81</v>
      </c>
      <c r="E89" s="111">
        <f t="shared" ref="E89:G90" si="45">E90</f>
        <v>450000</v>
      </c>
      <c r="F89" s="111">
        <f t="shared" si="45"/>
        <v>-450000</v>
      </c>
      <c r="G89" s="111">
        <f t="shared" si="45"/>
        <v>0</v>
      </c>
    </row>
    <row r="90" spans="1:7" x14ac:dyDescent="0.25">
      <c r="A90" s="144" t="s">
        <v>68</v>
      </c>
      <c r="B90" s="145"/>
      <c r="C90" s="146"/>
      <c r="D90" s="40" t="s">
        <v>67</v>
      </c>
      <c r="E90" s="99">
        <f t="shared" si="45"/>
        <v>450000</v>
      </c>
      <c r="F90" s="99">
        <f t="shared" si="45"/>
        <v>-450000</v>
      </c>
      <c r="G90" s="99">
        <f t="shared" si="45"/>
        <v>0</v>
      </c>
    </row>
    <row r="91" spans="1:7" x14ac:dyDescent="0.25">
      <c r="A91" s="38" t="s">
        <v>66</v>
      </c>
      <c r="B91" s="39"/>
      <c r="C91" s="40"/>
      <c r="D91" s="40" t="s">
        <v>80</v>
      </c>
      <c r="E91" s="99">
        <f t="shared" ref="E91:G91" si="46">E92+E95</f>
        <v>450000</v>
      </c>
      <c r="F91" s="99">
        <f t="shared" si="46"/>
        <v>-450000</v>
      </c>
      <c r="G91" s="99">
        <f t="shared" si="46"/>
        <v>0</v>
      </c>
    </row>
    <row r="92" spans="1:7" x14ac:dyDescent="0.25">
      <c r="A92" s="100" t="s">
        <v>94</v>
      </c>
      <c r="B92" s="101"/>
      <c r="C92" s="102"/>
      <c r="D92" s="102" t="s">
        <v>95</v>
      </c>
      <c r="E92" s="103">
        <f t="shared" ref="E92:G93" si="47">E93</f>
        <v>315000</v>
      </c>
      <c r="F92" s="103">
        <f t="shared" si="47"/>
        <v>-315000</v>
      </c>
      <c r="G92" s="103">
        <f t="shared" si="47"/>
        <v>0</v>
      </c>
    </row>
    <row r="93" spans="1:7" x14ac:dyDescent="0.25">
      <c r="A93" s="147">
        <v>4</v>
      </c>
      <c r="B93" s="148"/>
      <c r="C93" s="149"/>
      <c r="D93" s="16" t="s">
        <v>12</v>
      </c>
      <c r="E93" s="63">
        <f t="shared" si="47"/>
        <v>315000</v>
      </c>
      <c r="F93" s="63">
        <f t="shared" si="47"/>
        <v>-315000</v>
      </c>
      <c r="G93" s="63">
        <f t="shared" si="47"/>
        <v>0</v>
      </c>
    </row>
    <row r="94" spans="1:7" ht="15" customHeight="1" x14ac:dyDescent="0.25">
      <c r="A94" s="150">
        <v>42</v>
      </c>
      <c r="B94" s="151"/>
      <c r="C94" s="152"/>
      <c r="D94" s="15" t="s">
        <v>28</v>
      </c>
      <c r="E94" s="86">
        <v>315000</v>
      </c>
      <c r="F94" s="64">
        <f t="shared" ref="F94" si="48">G94-E94</f>
        <v>-315000</v>
      </c>
      <c r="G94" s="86">
        <v>0</v>
      </c>
    </row>
    <row r="95" spans="1:7" x14ac:dyDescent="0.25">
      <c r="A95" s="144" t="s">
        <v>72</v>
      </c>
      <c r="B95" s="145"/>
      <c r="C95" s="146"/>
      <c r="D95" s="40" t="s">
        <v>73</v>
      </c>
      <c r="E95" s="99">
        <f t="shared" ref="E95:G98" si="49">E96</f>
        <v>135000</v>
      </c>
      <c r="F95" s="99">
        <f t="shared" si="49"/>
        <v>-135000</v>
      </c>
      <c r="G95" s="99">
        <f t="shared" si="49"/>
        <v>0</v>
      </c>
    </row>
    <row r="96" spans="1:7" x14ac:dyDescent="0.25">
      <c r="A96" s="38" t="s">
        <v>74</v>
      </c>
      <c r="B96" s="39"/>
      <c r="C96" s="40"/>
      <c r="D96" s="40" t="s">
        <v>73</v>
      </c>
      <c r="E96" s="99">
        <f t="shared" si="49"/>
        <v>135000</v>
      </c>
      <c r="F96" s="99">
        <f t="shared" si="49"/>
        <v>-135000</v>
      </c>
      <c r="G96" s="99">
        <f t="shared" si="49"/>
        <v>0</v>
      </c>
    </row>
    <row r="97" spans="1:7" x14ac:dyDescent="0.25">
      <c r="A97" s="100" t="s">
        <v>113</v>
      </c>
      <c r="B97" s="101"/>
      <c r="C97" s="102"/>
      <c r="D97" s="102" t="s">
        <v>147</v>
      </c>
      <c r="E97" s="103">
        <f t="shared" si="49"/>
        <v>135000</v>
      </c>
      <c r="F97" s="103">
        <f t="shared" si="49"/>
        <v>-135000</v>
      </c>
      <c r="G97" s="103">
        <f t="shared" si="49"/>
        <v>0</v>
      </c>
    </row>
    <row r="98" spans="1:7" x14ac:dyDescent="0.25">
      <c r="A98" s="147">
        <v>4</v>
      </c>
      <c r="B98" s="148"/>
      <c r="C98" s="149"/>
      <c r="D98" s="16" t="s">
        <v>12</v>
      </c>
      <c r="E98" s="63">
        <f t="shared" si="49"/>
        <v>135000</v>
      </c>
      <c r="F98" s="63">
        <f t="shared" si="49"/>
        <v>-135000</v>
      </c>
      <c r="G98" s="63">
        <f t="shared" si="49"/>
        <v>0</v>
      </c>
    </row>
    <row r="99" spans="1:7" ht="15" customHeight="1" x14ac:dyDescent="0.25">
      <c r="A99" s="150">
        <v>42</v>
      </c>
      <c r="B99" s="151"/>
      <c r="C99" s="152"/>
      <c r="D99" s="15" t="s">
        <v>28</v>
      </c>
      <c r="E99" s="86">
        <v>135000</v>
      </c>
      <c r="F99" s="64">
        <f t="shared" ref="F99" si="50">G99-E99</f>
        <v>-135000</v>
      </c>
      <c r="G99" s="86">
        <v>0</v>
      </c>
    </row>
    <row r="100" spans="1:7" ht="21.75" customHeight="1" x14ac:dyDescent="0.25">
      <c r="A100" s="156" t="s">
        <v>149</v>
      </c>
      <c r="B100" s="157"/>
      <c r="C100" s="158"/>
      <c r="D100" s="96" t="s">
        <v>150</v>
      </c>
      <c r="E100" s="97">
        <f t="shared" ref="E100:F100" si="51">E101</f>
        <v>0</v>
      </c>
      <c r="F100" s="97">
        <f t="shared" si="51"/>
        <v>1954590</v>
      </c>
      <c r="G100" s="97">
        <f>G101</f>
        <v>1954590</v>
      </c>
    </row>
    <row r="101" spans="1:7" ht="27.75" customHeight="1" x14ac:dyDescent="0.25">
      <c r="A101" s="159" t="s">
        <v>143</v>
      </c>
      <c r="B101" s="160"/>
      <c r="C101" s="161"/>
      <c r="D101" s="21" t="s">
        <v>133</v>
      </c>
      <c r="E101" s="65">
        <f>SUM(E102:E106)</f>
        <v>0</v>
      </c>
      <c r="F101" s="65">
        <f>SUM(F102:F106)</f>
        <v>1954590</v>
      </c>
      <c r="G101" s="65">
        <f>SUM(G102:G106)</f>
        <v>1954590</v>
      </c>
    </row>
    <row r="102" spans="1:7" x14ac:dyDescent="0.25">
      <c r="A102" s="93" t="s">
        <v>92</v>
      </c>
      <c r="B102" s="94"/>
      <c r="C102" s="95"/>
      <c r="D102" s="15" t="s">
        <v>67</v>
      </c>
      <c r="E102" s="64">
        <v>0</v>
      </c>
      <c r="F102" s="64">
        <f t="shared" ref="F102:F106" si="52">G102-E102</f>
        <v>1090291</v>
      </c>
      <c r="G102" s="66">
        <f>775291+315000</f>
        <v>1090291</v>
      </c>
    </row>
    <row r="103" spans="1:7" x14ac:dyDescent="0.25">
      <c r="A103" s="93" t="s">
        <v>96</v>
      </c>
      <c r="B103" s="94"/>
      <c r="C103" s="95"/>
      <c r="D103" s="15" t="s">
        <v>70</v>
      </c>
      <c r="E103" s="64">
        <v>0</v>
      </c>
      <c r="F103" s="64">
        <f t="shared" si="52"/>
        <v>13300</v>
      </c>
      <c r="G103" s="66">
        <f>13000+100+200</f>
        <v>13300</v>
      </c>
    </row>
    <row r="104" spans="1:7" x14ac:dyDescent="0.25">
      <c r="A104" s="93" t="s">
        <v>105</v>
      </c>
      <c r="B104" s="94"/>
      <c r="C104" s="95"/>
      <c r="D104" s="15" t="s">
        <v>73</v>
      </c>
      <c r="E104" s="64">
        <v>0</v>
      </c>
      <c r="F104" s="64">
        <f t="shared" si="52"/>
        <v>835399</v>
      </c>
      <c r="G104" s="64">
        <f>350775+73120+276504+135000</f>
        <v>835399</v>
      </c>
    </row>
    <row r="105" spans="1:7" x14ac:dyDescent="0.25">
      <c r="A105" s="93" t="s">
        <v>134</v>
      </c>
      <c r="B105" s="94"/>
      <c r="C105" s="95"/>
      <c r="D105" s="15" t="s">
        <v>135</v>
      </c>
      <c r="E105" s="64">
        <v>0</v>
      </c>
      <c r="F105" s="64">
        <f t="shared" si="52"/>
        <v>14300</v>
      </c>
      <c r="G105" s="66">
        <f>300+14000</f>
        <v>14300</v>
      </c>
    </row>
    <row r="106" spans="1:7" ht="15" customHeight="1" x14ac:dyDescent="0.25">
      <c r="A106" s="93" t="s">
        <v>125</v>
      </c>
      <c r="B106" s="94"/>
      <c r="C106" s="95"/>
      <c r="D106" s="15" t="s">
        <v>136</v>
      </c>
      <c r="E106" s="64">
        <v>0</v>
      </c>
      <c r="F106" s="64">
        <f t="shared" si="52"/>
        <v>1300</v>
      </c>
      <c r="G106" s="66">
        <v>1300</v>
      </c>
    </row>
    <row r="107" spans="1:7" ht="25.5" customHeight="1" x14ac:dyDescent="0.25">
      <c r="A107" s="162" t="s">
        <v>57</v>
      </c>
      <c r="B107" s="163"/>
      <c r="C107" s="164"/>
      <c r="D107" s="112" t="s">
        <v>58</v>
      </c>
      <c r="E107" s="113">
        <f>E108+E170+E179</f>
        <v>0</v>
      </c>
      <c r="F107" s="113">
        <f>F108+F170+F179</f>
        <v>1954590</v>
      </c>
      <c r="G107" s="113">
        <f>G108+G170+G179</f>
        <v>1954590</v>
      </c>
    </row>
    <row r="108" spans="1:7" x14ac:dyDescent="0.25">
      <c r="A108" s="153" t="s">
        <v>59</v>
      </c>
      <c r="B108" s="154"/>
      <c r="C108" s="155"/>
      <c r="D108" s="41" t="s">
        <v>60</v>
      </c>
      <c r="E108" s="111">
        <f>E109+E119+E130+E152+E162</f>
        <v>0</v>
      </c>
      <c r="F108" s="111">
        <f>F109+F119+F130+F152+F162</f>
        <v>1490590</v>
      </c>
      <c r="G108" s="111">
        <f>G109+G119+G130+G152+G162</f>
        <v>1490590</v>
      </c>
    </row>
    <row r="109" spans="1:7" x14ac:dyDescent="0.25">
      <c r="A109" s="144" t="s">
        <v>68</v>
      </c>
      <c r="B109" s="145"/>
      <c r="C109" s="146"/>
      <c r="D109" s="98" t="s">
        <v>67</v>
      </c>
      <c r="E109" s="68">
        <f t="shared" ref="E109:G110" si="53">E110</f>
        <v>0</v>
      </c>
      <c r="F109" s="68">
        <f t="shared" si="53"/>
        <v>775291</v>
      </c>
      <c r="G109" s="68">
        <f t="shared" si="53"/>
        <v>775291</v>
      </c>
    </row>
    <row r="110" spans="1:7" x14ac:dyDescent="0.25">
      <c r="A110" s="38" t="s">
        <v>66</v>
      </c>
      <c r="B110" s="39"/>
      <c r="C110" s="40"/>
      <c r="D110" s="40" t="s">
        <v>80</v>
      </c>
      <c r="E110" s="68">
        <f t="shared" si="53"/>
        <v>0</v>
      </c>
      <c r="F110" s="68">
        <f t="shared" si="53"/>
        <v>775291</v>
      </c>
      <c r="G110" s="68">
        <f t="shared" si="53"/>
        <v>775291</v>
      </c>
    </row>
    <row r="111" spans="1:7" x14ac:dyDescent="0.25">
      <c r="A111" s="100" t="s">
        <v>94</v>
      </c>
      <c r="B111" s="101"/>
      <c r="C111" s="102"/>
      <c r="D111" s="102" t="s">
        <v>95</v>
      </c>
      <c r="E111" s="104">
        <f t="shared" ref="E111:G111" si="54">E112+E117</f>
        <v>0</v>
      </c>
      <c r="F111" s="104">
        <f t="shared" si="54"/>
        <v>775291</v>
      </c>
      <c r="G111" s="104">
        <f t="shared" si="54"/>
        <v>775291</v>
      </c>
    </row>
    <row r="112" spans="1:7" x14ac:dyDescent="0.25">
      <c r="A112" s="147">
        <v>3</v>
      </c>
      <c r="B112" s="148"/>
      <c r="C112" s="149"/>
      <c r="D112" s="16" t="s">
        <v>10</v>
      </c>
      <c r="E112" s="63">
        <f>SUM(E113:E116)</f>
        <v>0</v>
      </c>
      <c r="F112" s="63">
        <f t="shared" ref="F112:G112" si="55">SUM(F113:F116)</f>
        <v>746393</v>
      </c>
      <c r="G112" s="63">
        <f t="shared" si="55"/>
        <v>746393</v>
      </c>
    </row>
    <row r="113" spans="1:7" x14ac:dyDescent="0.25">
      <c r="A113" s="150">
        <v>31</v>
      </c>
      <c r="B113" s="151"/>
      <c r="C113" s="152"/>
      <c r="D113" s="15" t="s">
        <v>11</v>
      </c>
      <c r="E113" s="64">
        <v>0</v>
      </c>
      <c r="F113" s="64">
        <f t="shared" ref="F113:F116" si="56">G113-E113</f>
        <v>584873</v>
      </c>
      <c r="G113" s="66">
        <v>584873</v>
      </c>
    </row>
    <row r="114" spans="1:7" x14ac:dyDescent="0.25">
      <c r="A114" s="150">
        <v>32</v>
      </c>
      <c r="B114" s="151"/>
      <c r="C114" s="152"/>
      <c r="D114" s="15" t="s">
        <v>20</v>
      </c>
      <c r="E114" s="64">
        <v>0</v>
      </c>
      <c r="F114" s="64">
        <f t="shared" si="56"/>
        <v>161472</v>
      </c>
      <c r="G114" s="64">
        <v>161472</v>
      </c>
    </row>
    <row r="115" spans="1:7" x14ac:dyDescent="0.25">
      <c r="A115" s="150">
        <v>34</v>
      </c>
      <c r="B115" s="151"/>
      <c r="C115" s="152"/>
      <c r="D115" s="15" t="s">
        <v>55</v>
      </c>
      <c r="E115" s="64">
        <v>0</v>
      </c>
      <c r="F115" s="64">
        <f t="shared" si="56"/>
        <v>48</v>
      </c>
      <c r="G115" s="64">
        <v>48</v>
      </c>
    </row>
    <row r="116" spans="1:7" ht="25.5" x14ac:dyDescent="0.25">
      <c r="A116" s="150">
        <v>37</v>
      </c>
      <c r="B116" s="151"/>
      <c r="C116" s="152"/>
      <c r="D116" s="15" t="s">
        <v>148</v>
      </c>
      <c r="E116" s="64">
        <v>0</v>
      </c>
      <c r="F116" s="64">
        <f t="shared" si="56"/>
        <v>0</v>
      </c>
      <c r="G116" s="64">
        <v>0</v>
      </c>
    </row>
    <row r="117" spans="1:7" x14ac:dyDescent="0.25">
      <c r="A117" s="147">
        <v>4</v>
      </c>
      <c r="B117" s="148"/>
      <c r="C117" s="149"/>
      <c r="D117" s="16" t="s">
        <v>12</v>
      </c>
      <c r="E117" s="67">
        <f t="shared" ref="E117:G117" si="57">E118</f>
        <v>0</v>
      </c>
      <c r="F117" s="67">
        <f t="shared" si="57"/>
        <v>28898</v>
      </c>
      <c r="G117" s="67">
        <f t="shared" si="57"/>
        <v>28898</v>
      </c>
    </row>
    <row r="118" spans="1:7" x14ac:dyDescent="0.25">
      <c r="A118" s="150">
        <v>42</v>
      </c>
      <c r="B118" s="151"/>
      <c r="C118" s="152"/>
      <c r="D118" s="15" t="s">
        <v>28</v>
      </c>
      <c r="E118" s="64"/>
      <c r="F118" s="64">
        <f t="shared" ref="F118" si="58">G118-E118</f>
        <v>28898</v>
      </c>
      <c r="G118" s="66">
        <v>28898</v>
      </c>
    </row>
    <row r="119" spans="1:7" x14ac:dyDescent="0.25">
      <c r="A119" s="144" t="s">
        <v>69</v>
      </c>
      <c r="B119" s="145"/>
      <c r="C119" s="146"/>
      <c r="D119" s="40" t="s">
        <v>70</v>
      </c>
      <c r="E119" s="99">
        <f t="shared" ref="E119:G119" si="59">E120</f>
        <v>0</v>
      </c>
      <c r="F119" s="99">
        <f t="shared" si="59"/>
        <v>13300</v>
      </c>
      <c r="G119" s="99">
        <f t="shared" si="59"/>
        <v>13300</v>
      </c>
    </row>
    <row r="120" spans="1:7" x14ac:dyDescent="0.25">
      <c r="A120" s="38" t="s">
        <v>71</v>
      </c>
      <c r="B120" s="39"/>
      <c r="C120" s="40"/>
      <c r="D120" s="40" t="s">
        <v>70</v>
      </c>
      <c r="E120" s="99">
        <f t="shared" ref="E120:G120" si="60">E121+E127+E124</f>
        <v>0</v>
      </c>
      <c r="F120" s="99">
        <f t="shared" si="60"/>
        <v>13300</v>
      </c>
      <c r="G120" s="99">
        <f t="shared" si="60"/>
        <v>13300</v>
      </c>
    </row>
    <row r="121" spans="1:7" x14ac:dyDescent="0.25">
      <c r="A121" s="100" t="s">
        <v>99</v>
      </c>
      <c r="B121" s="101"/>
      <c r="C121" s="102"/>
      <c r="D121" s="102" t="s">
        <v>137</v>
      </c>
      <c r="E121" s="103">
        <f t="shared" ref="E121:G122" si="61">E122</f>
        <v>0</v>
      </c>
      <c r="F121" s="103">
        <f t="shared" si="61"/>
        <v>13000</v>
      </c>
      <c r="G121" s="103">
        <f t="shared" si="61"/>
        <v>13000</v>
      </c>
    </row>
    <row r="122" spans="1:7" x14ac:dyDescent="0.25">
      <c r="A122" s="147">
        <v>3</v>
      </c>
      <c r="B122" s="148"/>
      <c r="C122" s="149"/>
      <c r="D122" s="16" t="s">
        <v>10</v>
      </c>
      <c r="E122" s="63">
        <f t="shared" si="61"/>
        <v>0</v>
      </c>
      <c r="F122" s="63">
        <f t="shared" si="61"/>
        <v>13000</v>
      </c>
      <c r="G122" s="63">
        <f t="shared" si="61"/>
        <v>13000</v>
      </c>
    </row>
    <row r="123" spans="1:7" x14ac:dyDescent="0.25">
      <c r="A123" s="150">
        <v>32</v>
      </c>
      <c r="B123" s="151"/>
      <c r="C123" s="152"/>
      <c r="D123" s="15" t="s">
        <v>20</v>
      </c>
      <c r="E123" s="64">
        <v>0</v>
      </c>
      <c r="F123" s="64">
        <f t="shared" ref="F123" si="62">G123-E123</f>
        <v>13000</v>
      </c>
      <c r="G123" s="86">
        <v>13000</v>
      </c>
    </row>
    <row r="124" spans="1:7" x14ac:dyDescent="0.25">
      <c r="A124" s="100" t="s">
        <v>101</v>
      </c>
      <c r="B124" s="101"/>
      <c r="C124" s="102"/>
      <c r="D124" s="102" t="s">
        <v>102</v>
      </c>
      <c r="E124" s="104">
        <f t="shared" ref="E124:G125" si="63">E125</f>
        <v>0</v>
      </c>
      <c r="F124" s="104">
        <f t="shared" si="63"/>
        <v>100</v>
      </c>
      <c r="G124" s="105">
        <f t="shared" si="63"/>
        <v>100</v>
      </c>
    </row>
    <row r="125" spans="1:7" x14ac:dyDescent="0.25">
      <c r="A125" s="147">
        <v>3</v>
      </c>
      <c r="B125" s="148"/>
      <c r="C125" s="149"/>
      <c r="D125" s="16" t="s">
        <v>10</v>
      </c>
      <c r="E125" s="64">
        <v>0</v>
      </c>
      <c r="F125" s="64">
        <f t="shared" ref="F125:F126" si="64">G125-E125</f>
        <v>100</v>
      </c>
      <c r="G125" s="64">
        <f t="shared" si="63"/>
        <v>100</v>
      </c>
    </row>
    <row r="126" spans="1:7" x14ac:dyDescent="0.25">
      <c r="A126" s="150">
        <v>32</v>
      </c>
      <c r="B126" s="151"/>
      <c r="C126" s="152"/>
      <c r="D126" s="15" t="s">
        <v>20</v>
      </c>
      <c r="E126" s="64">
        <v>0</v>
      </c>
      <c r="F126" s="64">
        <f t="shared" si="64"/>
        <v>100</v>
      </c>
      <c r="G126" s="64">
        <v>100</v>
      </c>
    </row>
    <row r="127" spans="1:7" x14ac:dyDescent="0.25">
      <c r="A127" s="100" t="s">
        <v>103</v>
      </c>
      <c r="B127" s="101"/>
      <c r="C127" s="102"/>
      <c r="D127" s="102" t="s">
        <v>104</v>
      </c>
      <c r="E127" s="103">
        <f t="shared" ref="E127:G127" si="65">E128</f>
        <v>0</v>
      </c>
      <c r="F127" s="103">
        <f t="shared" si="65"/>
        <v>200</v>
      </c>
      <c r="G127" s="103">
        <f t="shared" si="65"/>
        <v>200</v>
      </c>
    </row>
    <row r="128" spans="1:7" x14ac:dyDescent="0.25">
      <c r="A128" s="147">
        <v>3</v>
      </c>
      <c r="B128" s="148"/>
      <c r="C128" s="149"/>
      <c r="D128" s="16" t="s">
        <v>10</v>
      </c>
      <c r="E128" s="63">
        <f>SUM(E129:E129)</f>
        <v>0</v>
      </c>
      <c r="F128" s="63">
        <f>SUM(F129:F129)</f>
        <v>200</v>
      </c>
      <c r="G128" s="63">
        <f>SUM(G129:G129)</f>
        <v>200</v>
      </c>
    </row>
    <row r="129" spans="1:7" x14ac:dyDescent="0.25">
      <c r="A129" s="150">
        <v>32</v>
      </c>
      <c r="B129" s="151"/>
      <c r="C129" s="152"/>
      <c r="D129" s="15" t="s">
        <v>20</v>
      </c>
      <c r="E129" s="64">
        <v>0</v>
      </c>
      <c r="F129" s="64">
        <f t="shared" ref="F129" si="66">G129-E129</f>
        <v>200</v>
      </c>
      <c r="G129" s="86">
        <v>200</v>
      </c>
    </row>
    <row r="130" spans="1:7" x14ac:dyDescent="0.25">
      <c r="A130" s="144" t="s">
        <v>72</v>
      </c>
      <c r="B130" s="145"/>
      <c r="C130" s="146"/>
      <c r="D130" s="40" t="s">
        <v>73</v>
      </c>
      <c r="E130" s="99">
        <f t="shared" ref="E130:G130" si="67">E131</f>
        <v>0</v>
      </c>
      <c r="F130" s="99">
        <f t="shared" si="67"/>
        <v>700399</v>
      </c>
      <c r="G130" s="99">
        <f t="shared" si="67"/>
        <v>700399</v>
      </c>
    </row>
    <row r="131" spans="1:7" x14ac:dyDescent="0.25">
      <c r="A131" s="38" t="s">
        <v>74</v>
      </c>
      <c r="B131" s="39"/>
      <c r="C131" s="40"/>
      <c r="D131" s="40" t="s">
        <v>73</v>
      </c>
      <c r="E131" s="99">
        <f>E132+E136+E144</f>
        <v>0</v>
      </c>
      <c r="F131" s="99">
        <f>F132+F136+F144</f>
        <v>700399</v>
      </c>
      <c r="G131" s="99">
        <f>G132+G136+G144</f>
        <v>700399</v>
      </c>
    </row>
    <row r="132" spans="1:7" x14ac:dyDescent="0.25">
      <c r="A132" s="100" t="s">
        <v>107</v>
      </c>
      <c r="B132" s="101"/>
      <c r="C132" s="102"/>
      <c r="D132" s="102" t="s">
        <v>138</v>
      </c>
      <c r="E132" s="103">
        <f t="shared" ref="E132:G132" si="68">E133</f>
        <v>0</v>
      </c>
      <c r="F132" s="103">
        <f t="shared" si="68"/>
        <v>350775</v>
      </c>
      <c r="G132" s="103">
        <f t="shared" si="68"/>
        <v>350775</v>
      </c>
    </row>
    <row r="133" spans="1:7" x14ac:dyDescent="0.25">
      <c r="A133" s="147">
        <v>3</v>
      </c>
      <c r="B133" s="148"/>
      <c r="C133" s="149"/>
      <c r="D133" s="16" t="s">
        <v>10</v>
      </c>
      <c r="E133" s="63">
        <f t="shared" ref="E133:G133" si="69">E134+E135</f>
        <v>0</v>
      </c>
      <c r="F133" s="63">
        <f t="shared" si="69"/>
        <v>350775</v>
      </c>
      <c r="G133" s="63">
        <f t="shared" si="69"/>
        <v>350775</v>
      </c>
    </row>
    <row r="134" spans="1:7" x14ac:dyDescent="0.25">
      <c r="A134" s="150">
        <v>31</v>
      </c>
      <c r="B134" s="151"/>
      <c r="C134" s="152"/>
      <c r="D134" s="15" t="s">
        <v>11</v>
      </c>
      <c r="E134" s="64">
        <v>0</v>
      </c>
      <c r="F134" s="64">
        <f t="shared" ref="F134:F135" si="70">G134-E134</f>
        <v>341675</v>
      </c>
      <c r="G134" s="86">
        <v>341675</v>
      </c>
    </row>
    <row r="135" spans="1:7" x14ac:dyDescent="0.25">
      <c r="A135" s="150">
        <v>32</v>
      </c>
      <c r="B135" s="151"/>
      <c r="C135" s="152"/>
      <c r="D135" s="15" t="s">
        <v>20</v>
      </c>
      <c r="E135" s="64">
        <v>0</v>
      </c>
      <c r="F135" s="64">
        <f t="shared" si="70"/>
        <v>9100</v>
      </c>
      <c r="G135" s="86">
        <v>9100</v>
      </c>
    </row>
    <row r="136" spans="1:7" x14ac:dyDescent="0.25">
      <c r="A136" s="100" t="s">
        <v>109</v>
      </c>
      <c r="B136" s="101"/>
      <c r="C136" s="102"/>
      <c r="D136" s="102" t="s">
        <v>139</v>
      </c>
      <c r="E136" s="103">
        <f t="shared" ref="E136:G136" si="71">E137+E142</f>
        <v>0</v>
      </c>
      <c r="F136" s="103">
        <f t="shared" si="71"/>
        <v>73120</v>
      </c>
      <c r="G136" s="103">
        <f t="shared" si="71"/>
        <v>73120</v>
      </c>
    </row>
    <row r="137" spans="1:7" x14ac:dyDescent="0.25">
      <c r="A137" s="147">
        <v>3</v>
      </c>
      <c r="B137" s="148"/>
      <c r="C137" s="149"/>
      <c r="D137" s="16" t="s">
        <v>10</v>
      </c>
      <c r="E137" s="63">
        <f t="shared" ref="E137:G137" si="72">SUM(E138:E141)</f>
        <v>0</v>
      </c>
      <c r="F137" s="63">
        <f t="shared" si="72"/>
        <v>70394</v>
      </c>
      <c r="G137" s="63">
        <f t="shared" si="72"/>
        <v>70394</v>
      </c>
    </row>
    <row r="138" spans="1:7" x14ac:dyDescent="0.25">
      <c r="A138" s="150">
        <v>31</v>
      </c>
      <c r="B138" s="151"/>
      <c r="C138" s="152"/>
      <c r="D138" s="15" t="s">
        <v>11</v>
      </c>
      <c r="E138" s="64">
        <v>0</v>
      </c>
      <c r="F138" s="64">
        <f t="shared" ref="F138:F141" si="73">G138-E138</f>
        <v>55160</v>
      </c>
      <c r="G138" s="86">
        <v>55160</v>
      </c>
    </row>
    <row r="139" spans="1:7" x14ac:dyDescent="0.25">
      <c r="A139" s="150">
        <v>32</v>
      </c>
      <c r="B139" s="151"/>
      <c r="C139" s="152"/>
      <c r="D139" s="15" t="s">
        <v>20</v>
      </c>
      <c r="E139" s="64">
        <v>0</v>
      </c>
      <c r="F139" s="64">
        <f t="shared" si="73"/>
        <v>15230</v>
      </c>
      <c r="G139" s="86">
        <v>15230</v>
      </c>
    </row>
    <row r="140" spans="1:7" x14ac:dyDescent="0.25">
      <c r="A140" s="150">
        <v>34</v>
      </c>
      <c r="B140" s="151"/>
      <c r="C140" s="152"/>
      <c r="D140" s="15" t="s">
        <v>55</v>
      </c>
      <c r="E140" s="64">
        <v>0</v>
      </c>
      <c r="F140" s="64">
        <f t="shared" si="73"/>
        <v>4</v>
      </c>
      <c r="G140" s="86">
        <v>4</v>
      </c>
    </row>
    <row r="141" spans="1:7" ht="15" customHeight="1" x14ac:dyDescent="0.25">
      <c r="A141" s="150">
        <v>37</v>
      </c>
      <c r="B141" s="151"/>
      <c r="C141" s="152"/>
      <c r="D141" s="15" t="s">
        <v>148</v>
      </c>
      <c r="E141" s="64">
        <v>0</v>
      </c>
      <c r="F141" s="64">
        <f t="shared" si="73"/>
        <v>0</v>
      </c>
      <c r="G141" s="86">
        <v>0</v>
      </c>
    </row>
    <row r="142" spans="1:7" x14ac:dyDescent="0.25">
      <c r="A142" s="147">
        <v>4</v>
      </c>
      <c r="B142" s="148"/>
      <c r="C142" s="149"/>
      <c r="D142" s="16" t="s">
        <v>12</v>
      </c>
      <c r="E142" s="63">
        <f t="shared" ref="E142:G142" si="74">E143</f>
        <v>0</v>
      </c>
      <c r="F142" s="63">
        <f t="shared" si="74"/>
        <v>2726</v>
      </c>
      <c r="G142" s="63">
        <f t="shared" si="74"/>
        <v>2726</v>
      </c>
    </row>
    <row r="143" spans="1:7" x14ac:dyDescent="0.25">
      <c r="A143" s="150">
        <v>42</v>
      </c>
      <c r="B143" s="151"/>
      <c r="C143" s="152"/>
      <c r="D143" s="15" t="s">
        <v>28</v>
      </c>
      <c r="E143" s="64">
        <v>0</v>
      </c>
      <c r="F143" s="64">
        <f t="shared" ref="F143" si="75">G143-E143</f>
        <v>2726</v>
      </c>
      <c r="G143" s="86">
        <v>2726</v>
      </c>
    </row>
    <row r="144" spans="1:7" x14ac:dyDescent="0.25">
      <c r="A144" s="100" t="s">
        <v>111</v>
      </c>
      <c r="B144" s="101"/>
      <c r="C144" s="102"/>
      <c r="D144" s="102" t="s">
        <v>140</v>
      </c>
      <c r="E144" s="103">
        <f t="shared" ref="E144:G144" si="76">E145+E150</f>
        <v>0</v>
      </c>
      <c r="F144" s="103">
        <f t="shared" si="76"/>
        <v>276504</v>
      </c>
      <c r="G144" s="103">
        <f t="shared" si="76"/>
        <v>276504</v>
      </c>
    </row>
    <row r="145" spans="1:7" x14ac:dyDescent="0.25">
      <c r="A145" s="147">
        <v>3</v>
      </c>
      <c r="B145" s="148"/>
      <c r="C145" s="149"/>
      <c r="D145" s="16" t="s">
        <v>10</v>
      </c>
      <c r="E145" s="63">
        <f t="shared" ref="E145:G145" si="77">SUM(E146:E149)</f>
        <v>0</v>
      </c>
      <c r="F145" s="63">
        <f t="shared" si="77"/>
        <v>266198</v>
      </c>
      <c r="G145" s="63">
        <f t="shared" si="77"/>
        <v>266198</v>
      </c>
    </row>
    <row r="146" spans="1:7" x14ac:dyDescent="0.25">
      <c r="A146" s="150">
        <v>31</v>
      </c>
      <c r="B146" s="151"/>
      <c r="C146" s="152"/>
      <c r="D146" s="15" t="s">
        <v>11</v>
      </c>
      <c r="E146" s="64">
        <v>0</v>
      </c>
      <c r="F146" s="64">
        <f t="shared" ref="F146:F149" si="78">G146-E146</f>
        <v>208592</v>
      </c>
      <c r="G146" s="86">
        <v>208592</v>
      </c>
    </row>
    <row r="147" spans="1:7" x14ac:dyDescent="0.25">
      <c r="A147" s="150">
        <v>32</v>
      </c>
      <c r="B147" s="151"/>
      <c r="C147" s="152"/>
      <c r="D147" s="15" t="s">
        <v>20</v>
      </c>
      <c r="E147" s="64">
        <v>0</v>
      </c>
      <c r="F147" s="64">
        <f t="shared" si="78"/>
        <v>57588</v>
      </c>
      <c r="G147" s="86">
        <v>57588</v>
      </c>
    </row>
    <row r="148" spans="1:7" x14ac:dyDescent="0.25">
      <c r="A148" s="33">
        <v>34</v>
      </c>
      <c r="B148" s="34"/>
      <c r="C148" s="35"/>
      <c r="D148" s="15" t="s">
        <v>55</v>
      </c>
      <c r="E148" s="64">
        <v>0</v>
      </c>
      <c r="F148" s="64">
        <f t="shared" si="78"/>
        <v>18</v>
      </c>
      <c r="G148" s="86">
        <v>18</v>
      </c>
    </row>
    <row r="149" spans="1:7" ht="15" customHeight="1" x14ac:dyDescent="0.25">
      <c r="A149" s="150">
        <v>37</v>
      </c>
      <c r="B149" s="151"/>
      <c r="C149" s="152"/>
      <c r="D149" s="15" t="s">
        <v>148</v>
      </c>
      <c r="E149" s="64">
        <v>0</v>
      </c>
      <c r="F149" s="64">
        <f t="shared" si="78"/>
        <v>0</v>
      </c>
      <c r="G149" s="86">
        <v>0</v>
      </c>
    </row>
    <row r="150" spans="1:7" x14ac:dyDescent="0.25">
      <c r="A150" s="147">
        <v>4</v>
      </c>
      <c r="B150" s="148"/>
      <c r="C150" s="149"/>
      <c r="D150" s="16" t="s">
        <v>12</v>
      </c>
      <c r="E150" s="63">
        <f t="shared" ref="E150:G150" si="79">E151</f>
        <v>0</v>
      </c>
      <c r="F150" s="63">
        <f t="shared" si="79"/>
        <v>10306</v>
      </c>
      <c r="G150" s="63">
        <f t="shared" si="79"/>
        <v>10306</v>
      </c>
    </row>
    <row r="151" spans="1:7" x14ac:dyDescent="0.25">
      <c r="A151" s="150">
        <v>42</v>
      </c>
      <c r="B151" s="151"/>
      <c r="C151" s="152"/>
      <c r="D151" s="15" t="s">
        <v>28</v>
      </c>
      <c r="E151" s="64">
        <v>0</v>
      </c>
      <c r="F151" s="64">
        <f t="shared" ref="F151" si="80">G151-E151</f>
        <v>10306</v>
      </c>
      <c r="G151" s="86">
        <v>10306</v>
      </c>
    </row>
    <row r="152" spans="1:7" x14ac:dyDescent="0.25">
      <c r="A152" s="144" t="s">
        <v>77</v>
      </c>
      <c r="B152" s="145"/>
      <c r="C152" s="146"/>
      <c r="D152" s="40" t="s">
        <v>79</v>
      </c>
      <c r="E152" s="99">
        <f t="shared" ref="E152:G155" si="81">E153</f>
        <v>0</v>
      </c>
      <c r="F152" s="99">
        <f t="shared" si="81"/>
        <v>300</v>
      </c>
      <c r="G152" s="99">
        <f t="shared" si="81"/>
        <v>300</v>
      </c>
    </row>
    <row r="153" spans="1:7" x14ac:dyDescent="0.25">
      <c r="A153" s="38" t="s">
        <v>78</v>
      </c>
      <c r="B153" s="39"/>
      <c r="C153" s="40"/>
      <c r="D153" s="40" t="s">
        <v>79</v>
      </c>
      <c r="E153" s="99">
        <f t="shared" ref="E153:G153" si="82">E154+E159</f>
        <v>0</v>
      </c>
      <c r="F153" s="99">
        <f t="shared" si="82"/>
        <v>300</v>
      </c>
      <c r="G153" s="99">
        <f t="shared" si="82"/>
        <v>300</v>
      </c>
    </row>
    <row r="154" spans="1:7" x14ac:dyDescent="0.25">
      <c r="A154" s="100" t="s">
        <v>121</v>
      </c>
      <c r="B154" s="101"/>
      <c r="C154" s="102"/>
      <c r="D154" s="102" t="s">
        <v>122</v>
      </c>
      <c r="E154" s="103">
        <f t="shared" ref="E154:F154" si="83">E155+E157</f>
        <v>0</v>
      </c>
      <c r="F154" s="103">
        <f t="shared" si="83"/>
        <v>300</v>
      </c>
      <c r="G154" s="103">
        <f>G155+G157</f>
        <v>300</v>
      </c>
    </row>
    <row r="155" spans="1:7" x14ac:dyDescent="0.25">
      <c r="A155" s="147">
        <v>3</v>
      </c>
      <c r="B155" s="148"/>
      <c r="C155" s="149"/>
      <c r="D155" s="16" t="s">
        <v>10</v>
      </c>
      <c r="E155" s="63">
        <f t="shared" si="81"/>
        <v>0</v>
      </c>
      <c r="F155" s="63">
        <f t="shared" si="81"/>
        <v>100</v>
      </c>
      <c r="G155" s="63">
        <f t="shared" si="81"/>
        <v>100</v>
      </c>
    </row>
    <row r="156" spans="1:7" x14ac:dyDescent="0.25">
      <c r="A156" s="150">
        <v>32</v>
      </c>
      <c r="B156" s="151"/>
      <c r="C156" s="152"/>
      <c r="D156" s="15" t="s">
        <v>20</v>
      </c>
      <c r="E156" s="106">
        <v>0</v>
      </c>
      <c r="F156" s="64">
        <f t="shared" ref="F156" si="84">G156-E156</f>
        <v>100</v>
      </c>
      <c r="G156" s="106">
        <v>100</v>
      </c>
    </row>
    <row r="157" spans="1:7" x14ac:dyDescent="0.25">
      <c r="A157" s="147">
        <v>4</v>
      </c>
      <c r="B157" s="148"/>
      <c r="C157" s="149"/>
      <c r="D157" s="16" t="s">
        <v>12</v>
      </c>
      <c r="E157" s="63">
        <f t="shared" ref="E157:G157" si="85">E158</f>
        <v>0</v>
      </c>
      <c r="F157" s="63">
        <f t="shared" si="85"/>
        <v>200</v>
      </c>
      <c r="G157" s="63">
        <f t="shared" si="85"/>
        <v>200</v>
      </c>
    </row>
    <row r="158" spans="1:7" x14ac:dyDescent="0.25">
      <c r="A158" s="150">
        <v>42</v>
      </c>
      <c r="B158" s="151"/>
      <c r="C158" s="152"/>
      <c r="D158" s="15" t="s">
        <v>28</v>
      </c>
      <c r="E158" s="64">
        <v>0</v>
      </c>
      <c r="F158" s="64">
        <f t="shared" ref="F158" si="86">G158-E158</f>
        <v>200</v>
      </c>
      <c r="G158" s="86">
        <v>200</v>
      </c>
    </row>
    <row r="159" spans="1:7" hidden="1" x14ac:dyDescent="0.25">
      <c r="A159" s="100" t="s">
        <v>123</v>
      </c>
      <c r="B159" s="101"/>
      <c r="C159" s="102"/>
      <c r="D159" s="102" t="s">
        <v>124</v>
      </c>
      <c r="E159" s="103">
        <f t="shared" ref="E159:G160" si="87">E160</f>
        <v>0</v>
      </c>
      <c r="F159" s="103">
        <f t="shared" si="87"/>
        <v>0</v>
      </c>
      <c r="G159" s="103">
        <f t="shared" si="87"/>
        <v>0</v>
      </c>
    </row>
    <row r="160" spans="1:7" hidden="1" x14ac:dyDescent="0.25">
      <c r="A160" s="147">
        <v>4</v>
      </c>
      <c r="B160" s="148"/>
      <c r="C160" s="149"/>
      <c r="D160" s="16" t="s">
        <v>12</v>
      </c>
      <c r="E160" s="63">
        <f t="shared" si="87"/>
        <v>0</v>
      </c>
      <c r="F160" s="63">
        <f t="shared" si="87"/>
        <v>0</v>
      </c>
      <c r="G160" s="63">
        <f t="shared" si="87"/>
        <v>0</v>
      </c>
    </row>
    <row r="161" spans="1:7" hidden="1" x14ac:dyDescent="0.25">
      <c r="A161" s="150">
        <v>42</v>
      </c>
      <c r="B161" s="151"/>
      <c r="C161" s="152"/>
      <c r="D161" s="15" t="s">
        <v>28</v>
      </c>
      <c r="E161" s="106">
        <v>0</v>
      </c>
      <c r="F161" s="64">
        <f t="shared" ref="F161" si="88">G161-E161</f>
        <v>0</v>
      </c>
      <c r="G161" s="106">
        <v>0</v>
      </c>
    </row>
    <row r="162" spans="1:7" ht="25.5" x14ac:dyDescent="0.25">
      <c r="A162" s="144" t="s">
        <v>75</v>
      </c>
      <c r="B162" s="145"/>
      <c r="C162" s="146"/>
      <c r="D162" s="40" t="s">
        <v>136</v>
      </c>
      <c r="E162" s="99">
        <f t="shared" ref="E162:G168" si="89">E163</f>
        <v>0</v>
      </c>
      <c r="F162" s="99">
        <f t="shared" si="89"/>
        <v>1300</v>
      </c>
      <c r="G162" s="99">
        <f t="shared" si="89"/>
        <v>1300</v>
      </c>
    </row>
    <row r="163" spans="1:7" ht="25.5" x14ac:dyDescent="0.25">
      <c r="A163" s="38" t="s">
        <v>76</v>
      </c>
      <c r="B163" s="39"/>
      <c r="C163" s="40"/>
      <c r="D163" s="40" t="s">
        <v>136</v>
      </c>
      <c r="E163" s="99">
        <f t="shared" si="89"/>
        <v>0</v>
      </c>
      <c r="F163" s="99">
        <f>F164+F167</f>
        <v>1300</v>
      </c>
      <c r="G163" s="99">
        <f>G164+G167</f>
        <v>1300</v>
      </c>
    </row>
    <row r="164" spans="1:7" x14ac:dyDescent="0.25">
      <c r="A164" s="100" t="s">
        <v>127</v>
      </c>
      <c r="B164" s="101"/>
      <c r="C164" s="102"/>
      <c r="D164" s="102" t="s">
        <v>144</v>
      </c>
      <c r="E164" s="103">
        <f t="shared" si="89"/>
        <v>0</v>
      </c>
      <c r="F164" s="103">
        <f t="shared" si="89"/>
        <v>300</v>
      </c>
      <c r="G164" s="103">
        <f t="shared" si="89"/>
        <v>300</v>
      </c>
    </row>
    <row r="165" spans="1:7" x14ac:dyDescent="0.25">
      <c r="A165" s="147">
        <v>3</v>
      </c>
      <c r="B165" s="148"/>
      <c r="C165" s="149"/>
      <c r="D165" s="16" t="s">
        <v>10</v>
      </c>
      <c r="E165" s="63">
        <f t="shared" si="89"/>
        <v>0</v>
      </c>
      <c r="F165" s="63">
        <f t="shared" si="89"/>
        <v>300</v>
      </c>
      <c r="G165" s="63">
        <f t="shared" si="89"/>
        <v>300</v>
      </c>
    </row>
    <row r="166" spans="1:7" x14ac:dyDescent="0.25">
      <c r="A166" s="150">
        <v>32</v>
      </c>
      <c r="B166" s="151"/>
      <c r="C166" s="152"/>
      <c r="D166" s="15" t="s">
        <v>20</v>
      </c>
      <c r="E166" s="64">
        <v>0</v>
      </c>
      <c r="F166" s="64">
        <f t="shared" ref="F166" si="90">G166-E166</f>
        <v>300</v>
      </c>
      <c r="G166" s="106">
        <v>300</v>
      </c>
    </row>
    <row r="167" spans="1:7" x14ac:dyDescent="0.25">
      <c r="A167" s="100" t="s">
        <v>129</v>
      </c>
      <c r="B167" s="101"/>
      <c r="C167" s="102"/>
      <c r="D167" s="102" t="s">
        <v>151</v>
      </c>
      <c r="E167" s="103">
        <f t="shared" si="89"/>
        <v>0</v>
      </c>
      <c r="F167" s="103">
        <f t="shared" si="89"/>
        <v>1000</v>
      </c>
      <c r="G167" s="103">
        <f t="shared" si="89"/>
        <v>1000</v>
      </c>
    </row>
    <row r="168" spans="1:7" x14ac:dyDescent="0.25">
      <c r="A168" s="147">
        <v>4</v>
      </c>
      <c r="B168" s="148"/>
      <c r="C168" s="149"/>
      <c r="D168" s="16" t="s">
        <v>12</v>
      </c>
      <c r="E168" s="63">
        <f t="shared" si="89"/>
        <v>0</v>
      </c>
      <c r="F168" s="63">
        <f t="shared" si="89"/>
        <v>1000</v>
      </c>
      <c r="G168" s="63">
        <f t="shared" si="89"/>
        <v>1000</v>
      </c>
    </row>
    <row r="169" spans="1:7" x14ac:dyDescent="0.25">
      <c r="A169" s="150">
        <v>42</v>
      </c>
      <c r="B169" s="151"/>
      <c r="C169" s="152"/>
      <c r="D169" s="15" t="s">
        <v>28</v>
      </c>
      <c r="E169" s="64">
        <v>0</v>
      </c>
      <c r="F169" s="64">
        <f t="shared" ref="F169" si="91">G169-E169</f>
        <v>1000</v>
      </c>
      <c r="G169" s="106">
        <v>1000</v>
      </c>
    </row>
    <row r="170" spans="1:7" ht="25.5" x14ac:dyDescent="0.25">
      <c r="A170" s="153" t="s">
        <v>61</v>
      </c>
      <c r="B170" s="154"/>
      <c r="C170" s="155"/>
      <c r="D170" s="41" t="s">
        <v>62</v>
      </c>
      <c r="E170" s="111">
        <f t="shared" ref="E170:G171" si="92">E171</f>
        <v>0</v>
      </c>
      <c r="F170" s="111">
        <f t="shared" si="92"/>
        <v>14000</v>
      </c>
      <c r="G170" s="111">
        <f t="shared" si="92"/>
        <v>14000</v>
      </c>
    </row>
    <row r="171" spans="1:7" x14ac:dyDescent="0.25">
      <c r="A171" s="144" t="s">
        <v>77</v>
      </c>
      <c r="B171" s="145"/>
      <c r="C171" s="146"/>
      <c r="D171" s="40" t="s">
        <v>79</v>
      </c>
      <c r="E171" s="99">
        <f t="shared" si="92"/>
        <v>0</v>
      </c>
      <c r="F171" s="99">
        <f t="shared" si="92"/>
        <v>14000</v>
      </c>
      <c r="G171" s="99">
        <f t="shared" si="92"/>
        <v>14000</v>
      </c>
    </row>
    <row r="172" spans="1:7" x14ac:dyDescent="0.25">
      <c r="A172" s="38" t="s">
        <v>78</v>
      </c>
      <c r="B172" s="39"/>
      <c r="C172" s="40"/>
      <c r="D172" s="40" t="s">
        <v>79</v>
      </c>
      <c r="E172" s="68">
        <f>E173+E176</f>
        <v>0</v>
      </c>
      <c r="F172" s="68">
        <f>F173+F176</f>
        <v>14000</v>
      </c>
      <c r="G172" s="68">
        <f>G173+G176</f>
        <v>14000</v>
      </c>
    </row>
    <row r="173" spans="1:7" x14ac:dyDescent="0.25">
      <c r="A173" s="100" t="s">
        <v>117</v>
      </c>
      <c r="B173" s="101"/>
      <c r="C173" s="102"/>
      <c r="D173" s="102" t="s">
        <v>145</v>
      </c>
      <c r="E173" s="103">
        <f t="shared" ref="E173:G173" si="93">E174</f>
        <v>0</v>
      </c>
      <c r="F173" s="103">
        <f t="shared" si="93"/>
        <v>10000</v>
      </c>
      <c r="G173" s="103">
        <f t="shared" si="93"/>
        <v>10000</v>
      </c>
    </row>
    <row r="174" spans="1:7" x14ac:dyDescent="0.25">
      <c r="A174" s="147">
        <v>3</v>
      </c>
      <c r="B174" s="148"/>
      <c r="C174" s="149"/>
      <c r="D174" s="16" t="s">
        <v>10</v>
      </c>
      <c r="E174" s="63">
        <f>E175</f>
        <v>0</v>
      </c>
      <c r="F174" s="63">
        <f>F175</f>
        <v>10000</v>
      </c>
      <c r="G174" s="63">
        <f>G175</f>
        <v>10000</v>
      </c>
    </row>
    <row r="175" spans="1:7" x14ac:dyDescent="0.25">
      <c r="A175" s="150">
        <v>31</v>
      </c>
      <c r="B175" s="151"/>
      <c r="C175" s="152"/>
      <c r="D175" s="15" t="s">
        <v>11</v>
      </c>
      <c r="E175" s="64">
        <v>0</v>
      </c>
      <c r="F175" s="64">
        <f t="shared" ref="F175" si="94">G175-E175</f>
        <v>10000</v>
      </c>
      <c r="G175" s="86">
        <v>10000</v>
      </c>
    </row>
    <row r="176" spans="1:7" x14ac:dyDescent="0.25">
      <c r="A176" s="100" t="s">
        <v>119</v>
      </c>
      <c r="B176" s="101"/>
      <c r="C176" s="102"/>
      <c r="D176" s="102" t="s">
        <v>146</v>
      </c>
      <c r="E176" s="103">
        <f t="shared" ref="E176:G177" si="95">E177</f>
        <v>0</v>
      </c>
      <c r="F176" s="103">
        <f t="shared" si="95"/>
        <v>4000</v>
      </c>
      <c r="G176" s="103">
        <f t="shared" si="95"/>
        <v>4000</v>
      </c>
    </row>
    <row r="177" spans="1:7" x14ac:dyDescent="0.25">
      <c r="A177" s="147">
        <v>3</v>
      </c>
      <c r="B177" s="148"/>
      <c r="C177" s="149"/>
      <c r="D177" s="16" t="s">
        <v>10</v>
      </c>
      <c r="E177" s="63">
        <f t="shared" si="95"/>
        <v>0</v>
      </c>
      <c r="F177" s="63">
        <f t="shared" si="95"/>
        <v>4000</v>
      </c>
      <c r="G177" s="63">
        <f t="shared" si="95"/>
        <v>4000</v>
      </c>
    </row>
    <row r="178" spans="1:7" x14ac:dyDescent="0.25">
      <c r="A178" s="150">
        <v>31</v>
      </c>
      <c r="B178" s="151"/>
      <c r="C178" s="152"/>
      <c r="D178" s="15" t="s">
        <v>11</v>
      </c>
      <c r="E178" s="64">
        <v>0</v>
      </c>
      <c r="F178" s="64">
        <f t="shared" ref="F178" si="96">G178-E178</f>
        <v>4000</v>
      </c>
      <c r="G178" s="86">
        <v>4000</v>
      </c>
    </row>
    <row r="179" spans="1:7" ht="22.5" customHeight="1" x14ac:dyDescent="0.25">
      <c r="A179" s="153" t="s">
        <v>85</v>
      </c>
      <c r="B179" s="154"/>
      <c r="C179" s="155"/>
      <c r="D179" s="41" t="s">
        <v>81</v>
      </c>
      <c r="E179" s="111">
        <f t="shared" ref="E179:G180" si="97">E180</f>
        <v>0</v>
      </c>
      <c r="F179" s="111">
        <f t="shared" si="97"/>
        <v>450000</v>
      </c>
      <c r="G179" s="111">
        <f t="shared" si="97"/>
        <v>450000</v>
      </c>
    </row>
    <row r="180" spans="1:7" x14ac:dyDescent="0.25">
      <c r="A180" s="144" t="s">
        <v>68</v>
      </c>
      <c r="B180" s="145"/>
      <c r="C180" s="146"/>
      <c r="D180" s="40" t="s">
        <v>67</v>
      </c>
      <c r="E180" s="99">
        <f t="shared" si="97"/>
        <v>0</v>
      </c>
      <c r="F180" s="99">
        <f t="shared" si="97"/>
        <v>450000</v>
      </c>
      <c r="G180" s="99">
        <f t="shared" si="97"/>
        <v>450000</v>
      </c>
    </row>
    <row r="181" spans="1:7" x14ac:dyDescent="0.25">
      <c r="A181" s="38" t="s">
        <v>66</v>
      </c>
      <c r="B181" s="39"/>
      <c r="C181" s="40"/>
      <c r="D181" s="40" t="s">
        <v>80</v>
      </c>
      <c r="E181" s="99">
        <f t="shared" ref="E181:G181" si="98">E182+E185</f>
        <v>0</v>
      </c>
      <c r="F181" s="99">
        <f t="shared" si="98"/>
        <v>450000</v>
      </c>
      <c r="G181" s="99">
        <f t="shared" si="98"/>
        <v>450000</v>
      </c>
    </row>
    <row r="182" spans="1:7" x14ac:dyDescent="0.25">
      <c r="A182" s="100" t="s">
        <v>94</v>
      </c>
      <c r="B182" s="101"/>
      <c r="C182" s="102"/>
      <c r="D182" s="102" t="s">
        <v>95</v>
      </c>
      <c r="E182" s="103">
        <f t="shared" ref="E182:G183" si="99">E183</f>
        <v>0</v>
      </c>
      <c r="F182" s="103">
        <f t="shared" si="99"/>
        <v>315000</v>
      </c>
      <c r="G182" s="103">
        <f t="shared" si="99"/>
        <v>315000</v>
      </c>
    </row>
    <row r="183" spans="1:7" x14ac:dyDescent="0.25">
      <c r="A183" s="147">
        <v>4</v>
      </c>
      <c r="B183" s="148"/>
      <c r="C183" s="149"/>
      <c r="D183" s="16" t="s">
        <v>12</v>
      </c>
      <c r="E183" s="63">
        <f t="shared" si="99"/>
        <v>0</v>
      </c>
      <c r="F183" s="63">
        <f t="shared" si="99"/>
        <v>315000</v>
      </c>
      <c r="G183" s="63">
        <f t="shared" si="99"/>
        <v>315000</v>
      </c>
    </row>
    <row r="184" spans="1:7" x14ac:dyDescent="0.25">
      <c r="A184" s="150">
        <v>42</v>
      </c>
      <c r="B184" s="151"/>
      <c r="C184" s="152"/>
      <c r="D184" s="15" t="s">
        <v>28</v>
      </c>
      <c r="E184" s="64">
        <v>0</v>
      </c>
      <c r="F184" s="64">
        <f t="shared" ref="F184" si="100">G184-E184</f>
        <v>315000</v>
      </c>
      <c r="G184" s="86">
        <v>315000</v>
      </c>
    </row>
    <row r="185" spans="1:7" x14ac:dyDescent="0.25">
      <c r="A185" s="144" t="s">
        <v>72</v>
      </c>
      <c r="B185" s="145"/>
      <c r="C185" s="146"/>
      <c r="D185" s="40" t="s">
        <v>73</v>
      </c>
      <c r="E185" s="99">
        <f t="shared" ref="E185:G188" si="101">E186</f>
        <v>0</v>
      </c>
      <c r="F185" s="99">
        <f t="shared" si="101"/>
        <v>135000</v>
      </c>
      <c r="G185" s="99">
        <f t="shared" si="101"/>
        <v>135000</v>
      </c>
    </row>
    <row r="186" spans="1:7" x14ac:dyDescent="0.25">
      <c r="A186" s="38" t="s">
        <v>74</v>
      </c>
      <c r="B186" s="39"/>
      <c r="C186" s="40"/>
      <c r="D186" s="40" t="s">
        <v>73</v>
      </c>
      <c r="E186" s="99">
        <f t="shared" si="101"/>
        <v>0</v>
      </c>
      <c r="F186" s="99">
        <f t="shared" si="101"/>
        <v>135000</v>
      </c>
      <c r="G186" s="99">
        <f t="shared" si="101"/>
        <v>135000</v>
      </c>
    </row>
    <row r="187" spans="1:7" x14ac:dyDescent="0.25">
      <c r="A187" s="100" t="s">
        <v>113</v>
      </c>
      <c r="B187" s="101"/>
      <c r="C187" s="102"/>
      <c r="D187" s="102" t="s">
        <v>147</v>
      </c>
      <c r="E187" s="103">
        <f t="shared" si="101"/>
        <v>0</v>
      </c>
      <c r="F187" s="103">
        <f t="shared" si="101"/>
        <v>135000</v>
      </c>
      <c r="G187" s="103">
        <f t="shared" si="101"/>
        <v>135000</v>
      </c>
    </row>
    <row r="188" spans="1:7" x14ac:dyDescent="0.25">
      <c r="A188" s="147">
        <v>4</v>
      </c>
      <c r="B188" s="148"/>
      <c r="C188" s="149"/>
      <c r="D188" s="16" t="s">
        <v>12</v>
      </c>
      <c r="E188" s="63">
        <f t="shared" si="101"/>
        <v>0</v>
      </c>
      <c r="F188" s="63">
        <f t="shared" si="101"/>
        <v>135000</v>
      </c>
      <c r="G188" s="63">
        <f t="shared" si="101"/>
        <v>135000</v>
      </c>
    </row>
    <row r="189" spans="1:7" x14ac:dyDescent="0.25">
      <c r="A189" s="150">
        <v>42</v>
      </c>
      <c r="B189" s="151"/>
      <c r="C189" s="152"/>
      <c r="D189" s="15" t="s">
        <v>28</v>
      </c>
      <c r="E189" s="64">
        <v>0</v>
      </c>
      <c r="F189" s="64">
        <f t="shared" ref="F189" si="102">G189-E189</f>
        <v>135000</v>
      </c>
      <c r="G189" s="86">
        <v>135000</v>
      </c>
    </row>
  </sheetData>
  <mergeCells count="124">
    <mergeCell ref="A87:C87"/>
    <mergeCell ref="A88:C88"/>
    <mergeCell ref="A98:C98"/>
    <mergeCell ref="A99:C99"/>
    <mergeCell ref="A89:C89"/>
    <mergeCell ref="A90:C90"/>
    <mergeCell ref="A93:C93"/>
    <mergeCell ref="A94:C94"/>
    <mergeCell ref="A95:C95"/>
    <mergeCell ref="A73:C73"/>
    <mergeCell ref="A74:C74"/>
    <mergeCell ref="A77:C77"/>
    <mergeCell ref="A78:C78"/>
    <mergeCell ref="A79:C79"/>
    <mergeCell ref="A80:C80"/>
    <mergeCell ref="A83:C83"/>
    <mergeCell ref="A84:C84"/>
    <mergeCell ref="A85:C85"/>
    <mergeCell ref="A60:C60"/>
    <mergeCell ref="A61:C61"/>
    <mergeCell ref="A63:C63"/>
    <mergeCell ref="A64:C64"/>
    <mergeCell ref="A65:C65"/>
    <mergeCell ref="A66:C66"/>
    <mergeCell ref="A69:C69"/>
    <mergeCell ref="A70:C70"/>
    <mergeCell ref="A72:C72"/>
    <mergeCell ref="A49:C49"/>
    <mergeCell ref="A51:C51"/>
    <mergeCell ref="A52:C52"/>
    <mergeCell ref="A53:C53"/>
    <mergeCell ref="A54:C54"/>
    <mergeCell ref="A55:C55"/>
    <mergeCell ref="A56:C56"/>
    <mergeCell ref="A57:C57"/>
    <mergeCell ref="A59:C59"/>
    <mergeCell ref="A36:C36"/>
    <mergeCell ref="A37:C37"/>
    <mergeCell ref="A39:C39"/>
    <mergeCell ref="A40:C40"/>
    <mergeCell ref="A42:C42"/>
    <mergeCell ref="A43:C43"/>
    <mergeCell ref="A44:C44"/>
    <mergeCell ref="A47:C47"/>
    <mergeCell ref="A48:C48"/>
    <mergeCell ref="A23:C23"/>
    <mergeCell ref="A26:C26"/>
    <mergeCell ref="A27:C27"/>
    <mergeCell ref="A28:C28"/>
    <mergeCell ref="A29:C29"/>
    <mergeCell ref="A30:C30"/>
    <mergeCell ref="A31:C31"/>
    <mergeCell ref="A32:C32"/>
    <mergeCell ref="A33:C33"/>
    <mergeCell ref="A5:C5"/>
    <mergeCell ref="A6:C6"/>
    <mergeCell ref="A7:C7"/>
    <mergeCell ref="A3:G3"/>
    <mergeCell ref="A1:G1"/>
    <mergeCell ref="A14:C14"/>
    <mergeCell ref="A15:C15"/>
    <mergeCell ref="A21:C21"/>
    <mergeCell ref="A22:C22"/>
    <mergeCell ref="A112:C112"/>
    <mergeCell ref="A113:C113"/>
    <mergeCell ref="A114:C114"/>
    <mergeCell ref="A115:C115"/>
    <mergeCell ref="A116:C116"/>
    <mergeCell ref="A100:C100"/>
    <mergeCell ref="A101:C101"/>
    <mergeCell ref="A107:C107"/>
    <mergeCell ref="A108:C108"/>
    <mergeCell ref="A109:C109"/>
    <mergeCell ref="A125:C125"/>
    <mergeCell ref="A126:C126"/>
    <mergeCell ref="A128:C128"/>
    <mergeCell ref="A129:C129"/>
    <mergeCell ref="A130:C130"/>
    <mergeCell ref="A117:C117"/>
    <mergeCell ref="A118:C118"/>
    <mergeCell ref="A119:C119"/>
    <mergeCell ref="A122:C122"/>
    <mergeCell ref="A123:C123"/>
    <mergeCell ref="A139:C139"/>
    <mergeCell ref="A140:C140"/>
    <mergeCell ref="A141:C141"/>
    <mergeCell ref="A142:C142"/>
    <mergeCell ref="A143:C143"/>
    <mergeCell ref="A133:C133"/>
    <mergeCell ref="A134:C134"/>
    <mergeCell ref="A135:C135"/>
    <mergeCell ref="A137:C137"/>
    <mergeCell ref="A138:C138"/>
    <mergeCell ref="A151:C151"/>
    <mergeCell ref="A152:C152"/>
    <mergeCell ref="A155:C155"/>
    <mergeCell ref="A156:C156"/>
    <mergeCell ref="A160:C160"/>
    <mergeCell ref="A145:C145"/>
    <mergeCell ref="A146:C146"/>
    <mergeCell ref="A147:C147"/>
    <mergeCell ref="A149:C149"/>
    <mergeCell ref="A150:C150"/>
    <mergeCell ref="A185:C185"/>
    <mergeCell ref="A188:C188"/>
    <mergeCell ref="A189:C189"/>
    <mergeCell ref="A157:C157"/>
    <mergeCell ref="A158:C158"/>
    <mergeCell ref="A168:C168"/>
    <mergeCell ref="A169:C169"/>
    <mergeCell ref="A178:C178"/>
    <mergeCell ref="A179:C179"/>
    <mergeCell ref="A180:C180"/>
    <mergeCell ref="A183:C183"/>
    <mergeCell ref="A184:C184"/>
    <mergeCell ref="A171:C171"/>
    <mergeCell ref="A174:C174"/>
    <mergeCell ref="A175:C175"/>
    <mergeCell ref="A177:C177"/>
    <mergeCell ref="A161:C161"/>
    <mergeCell ref="A162:C162"/>
    <mergeCell ref="A165:C165"/>
    <mergeCell ref="A166:C166"/>
    <mergeCell ref="A170:C170"/>
  </mergeCells>
  <pageMargins left="0.9055118110236221" right="0.70866141732283472" top="0.55118110236220474" bottom="0.55118110236220474" header="0.31496062992125984" footer="0.31496062992125984"/>
  <pageSetup paperSize="9" scale="65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2025-09-08T09:59:27Z</cp:lastPrinted>
  <dcterms:created xsi:type="dcterms:W3CDTF">2022-08-12T12:51:27Z</dcterms:created>
  <dcterms:modified xsi:type="dcterms:W3CDTF">2025-11-03T08:34:02Z</dcterms:modified>
</cp:coreProperties>
</file>